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.old\Users\Edgar\EDGAR-ultimo a partir 24-05-2021\POS-ARQUITETURA\Colegiasdo\Comissão de Credenciamento\Recredenciamento 2019-2020\"/>
    </mc:Choice>
  </mc:AlternateContent>
  <xr:revisionPtr revIDLastSave="0" documentId="8_{8E57C91F-9413-476E-B20C-693136E08BDB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INDPRO" sheetId="1" r:id="rId1"/>
    <sheet name="PERIÓDICOS" sheetId="2" r:id="rId2"/>
    <sheet name="LIVROS-1" sheetId="3" r:id="rId3"/>
    <sheet name="LIVROS-2" sheetId="19" r:id="rId4"/>
    <sheet name="LIVROS-3" sheetId="20" r:id="rId5"/>
    <sheet name="LIVROS-4" sheetId="21" r:id="rId6"/>
    <sheet name="CAP-LIV-1" sheetId="15" r:id="rId7"/>
    <sheet name="CAP-LIV-2" sheetId="23" r:id="rId8"/>
    <sheet name="CAP-LIV-3" sheetId="24" r:id="rId9"/>
    <sheet name="CAP-LIV-4" sheetId="25" r:id="rId10"/>
  </sheets>
  <calcPr calcId="181029"/>
</workbook>
</file>

<file path=xl/calcChain.xml><?xml version="1.0" encoding="utf-8"?>
<calcChain xmlns="http://schemas.openxmlformats.org/spreadsheetml/2006/main">
  <c r="E87" i="25" l="1"/>
  <c r="E85" i="25"/>
  <c r="E81" i="25"/>
  <c r="E82" i="25" s="1"/>
  <c r="E80" i="25"/>
  <c r="E79" i="25"/>
  <c r="E78" i="25"/>
  <c r="E77" i="25"/>
  <c r="E76" i="25"/>
  <c r="E75" i="25"/>
  <c r="E72" i="25"/>
  <c r="E71" i="25"/>
  <c r="E70" i="25"/>
  <c r="E69" i="25"/>
  <c r="E68" i="25"/>
  <c r="E67" i="25"/>
  <c r="E66" i="25"/>
  <c r="E73" i="25" s="1"/>
  <c r="E65" i="25"/>
  <c r="E64" i="25"/>
  <c r="E60" i="25"/>
  <c r="E59" i="25"/>
  <c r="E58" i="25"/>
  <c r="E57" i="25"/>
  <c r="E56" i="25"/>
  <c r="E61" i="25" s="1"/>
  <c r="E55" i="25"/>
  <c r="E54" i="25"/>
  <c r="E53" i="25"/>
  <c r="E52" i="25"/>
  <c r="E51" i="25"/>
  <c r="E48" i="25"/>
  <c r="E47" i="25"/>
  <c r="E46" i="25"/>
  <c r="E45" i="25"/>
  <c r="E44" i="25"/>
  <c r="E43" i="25"/>
  <c r="E42" i="25"/>
  <c r="E41" i="25"/>
  <c r="E40" i="25"/>
  <c r="E39" i="25"/>
  <c r="E49" i="25" s="1"/>
  <c r="E62" i="25" s="1"/>
  <c r="E38" i="25"/>
  <c r="E37" i="25"/>
  <c r="E36" i="25"/>
  <c r="E35" i="25"/>
  <c r="E34" i="25"/>
  <c r="E33" i="25"/>
  <c r="E32" i="25"/>
  <c r="E31" i="25"/>
  <c r="E27" i="25"/>
  <c r="E26" i="25"/>
  <c r="E25" i="25"/>
  <c r="E24" i="25"/>
  <c r="E28" i="25" s="1"/>
  <c r="E23" i="25"/>
  <c r="E20" i="25"/>
  <c r="E19" i="25"/>
  <c r="E18" i="25"/>
  <c r="E17" i="25"/>
  <c r="E16" i="25"/>
  <c r="E21" i="25" s="1"/>
  <c r="E14" i="25"/>
  <c r="E87" i="24"/>
  <c r="E85" i="24"/>
  <c r="E81" i="24"/>
  <c r="E82" i="24" s="1"/>
  <c r="E80" i="24"/>
  <c r="E79" i="24"/>
  <c r="E78" i="24"/>
  <c r="E77" i="24"/>
  <c r="E76" i="24"/>
  <c r="E75" i="24"/>
  <c r="E72" i="24"/>
  <c r="E73" i="24" s="1"/>
  <c r="E71" i="24"/>
  <c r="E70" i="24"/>
  <c r="E69" i="24"/>
  <c r="E68" i="24"/>
  <c r="E67" i="24"/>
  <c r="E66" i="24"/>
  <c r="E65" i="24"/>
  <c r="E64" i="24"/>
  <c r="E60" i="24"/>
  <c r="E59" i="24"/>
  <c r="E58" i="24"/>
  <c r="E57" i="24"/>
  <c r="E56" i="24"/>
  <c r="E61" i="24" s="1"/>
  <c r="E55" i="24"/>
  <c r="E54" i="24"/>
  <c r="E53" i="24"/>
  <c r="E52" i="24"/>
  <c r="E51" i="24"/>
  <c r="E48" i="24"/>
  <c r="E47" i="24"/>
  <c r="E46" i="24"/>
  <c r="E45" i="24"/>
  <c r="E44" i="24"/>
  <c r="E43" i="24"/>
  <c r="E42" i="24"/>
  <c r="E41" i="24"/>
  <c r="E40" i="24"/>
  <c r="E39" i="24"/>
  <c r="E49" i="24" s="1"/>
  <c r="E38" i="24"/>
  <c r="E37" i="24"/>
  <c r="E36" i="24"/>
  <c r="E35" i="24"/>
  <c r="E34" i="24"/>
  <c r="E33" i="24"/>
  <c r="E32" i="24"/>
  <c r="E31" i="24"/>
  <c r="E27" i="24"/>
  <c r="E26" i="24"/>
  <c r="E25" i="24"/>
  <c r="E24" i="24"/>
  <c r="E28" i="24" s="1"/>
  <c r="E23" i="24"/>
  <c r="E20" i="24"/>
  <c r="E19" i="24"/>
  <c r="E18" i="24"/>
  <c r="E17" i="24"/>
  <c r="E16" i="24"/>
  <c r="E21" i="24" s="1"/>
  <c r="E14" i="24"/>
  <c r="E87" i="23"/>
  <c r="E85" i="23"/>
  <c r="E81" i="23"/>
  <c r="E80" i="23"/>
  <c r="E79" i="23"/>
  <c r="E82" i="23" s="1"/>
  <c r="E78" i="23"/>
  <c r="E77" i="23"/>
  <c r="E76" i="23"/>
  <c r="E75" i="23"/>
  <c r="E72" i="23"/>
  <c r="E73" i="23" s="1"/>
  <c r="E71" i="23"/>
  <c r="E70" i="23"/>
  <c r="E69" i="23"/>
  <c r="E68" i="23"/>
  <c r="E67" i="23"/>
  <c r="E66" i="23"/>
  <c r="E65" i="23"/>
  <c r="E64" i="23"/>
  <c r="E60" i="23"/>
  <c r="E59" i="23"/>
  <c r="E58" i="23"/>
  <c r="E57" i="23"/>
  <c r="E56" i="23"/>
  <c r="E61" i="23" s="1"/>
  <c r="E55" i="23"/>
  <c r="E54" i="23"/>
  <c r="E53" i="23"/>
  <c r="E52" i="23"/>
  <c r="E51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49" i="23" s="1"/>
  <c r="E62" i="23" s="1"/>
  <c r="E32" i="23"/>
  <c r="E31" i="23"/>
  <c r="E27" i="23"/>
  <c r="E26" i="23"/>
  <c r="E25" i="23"/>
  <c r="E24" i="23"/>
  <c r="E23" i="23"/>
  <c r="E28" i="23" s="1"/>
  <c r="E20" i="23"/>
  <c r="E19" i="23"/>
  <c r="E18" i="23"/>
  <c r="E17" i="23"/>
  <c r="E16" i="23"/>
  <c r="E21" i="23" s="1"/>
  <c r="E14" i="23"/>
  <c r="F13" i="1"/>
  <c r="D13" i="1"/>
  <c r="B13" i="1"/>
  <c r="D90" i="15"/>
  <c r="E85" i="21"/>
  <c r="E81" i="21"/>
  <c r="E80" i="21"/>
  <c r="E79" i="21"/>
  <c r="E78" i="21"/>
  <c r="E77" i="21"/>
  <c r="E76" i="21"/>
  <c r="E75" i="21"/>
  <c r="E82" i="21" s="1"/>
  <c r="E72" i="21"/>
  <c r="E71" i="21"/>
  <c r="E70" i="21"/>
  <c r="E69" i="21"/>
  <c r="E73" i="21" s="1"/>
  <c r="E68" i="21"/>
  <c r="E67" i="21"/>
  <c r="E66" i="21"/>
  <c r="E65" i="21"/>
  <c r="E64" i="21"/>
  <c r="E60" i="21"/>
  <c r="E59" i="21"/>
  <c r="E58" i="21"/>
  <c r="E57" i="21"/>
  <c r="E56" i="21"/>
  <c r="E61" i="21" s="1"/>
  <c r="E55" i="21"/>
  <c r="E54" i="21"/>
  <c r="E53" i="21"/>
  <c r="E52" i="21"/>
  <c r="E51" i="21"/>
  <c r="E48" i="21"/>
  <c r="E47" i="21"/>
  <c r="E46" i="21"/>
  <c r="E45" i="21"/>
  <c r="E44" i="21"/>
  <c r="E43" i="21"/>
  <c r="E42" i="21"/>
  <c r="E41" i="21"/>
  <c r="E40" i="21"/>
  <c r="E39" i="21"/>
  <c r="E49" i="21" s="1"/>
  <c r="E38" i="21"/>
  <c r="E37" i="21"/>
  <c r="E36" i="21"/>
  <c r="E35" i="21"/>
  <c r="E34" i="21"/>
  <c r="E33" i="21"/>
  <c r="E32" i="21"/>
  <c r="E31" i="21"/>
  <c r="E27" i="21"/>
  <c r="E26" i="21"/>
  <c r="E25" i="21"/>
  <c r="E24" i="21"/>
  <c r="E23" i="21"/>
  <c r="E28" i="21" s="1"/>
  <c r="E20" i="21"/>
  <c r="E19" i="21"/>
  <c r="E18" i="21"/>
  <c r="E17" i="21"/>
  <c r="E16" i="21"/>
  <c r="E21" i="21" s="1"/>
  <c r="E14" i="21"/>
  <c r="E85" i="20"/>
  <c r="E82" i="20"/>
  <c r="E81" i="20"/>
  <c r="E80" i="20"/>
  <c r="E79" i="20"/>
  <c r="E78" i="20"/>
  <c r="E77" i="20"/>
  <c r="E76" i="20"/>
  <c r="E75" i="20"/>
  <c r="E72" i="20"/>
  <c r="E71" i="20"/>
  <c r="E70" i="20"/>
  <c r="E69" i="20"/>
  <c r="E73" i="20" s="1"/>
  <c r="E68" i="20"/>
  <c r="E67" i="20"/>
  <c r="E66" i="20"/>
  <c r="E65" i="20"/>
  <c r="E64" i="20"/>
  <c r="E60" i="20"/>
  <c r="E59" i="20"/>
  <c r="E58" i="20"/>
  <c r="E57" i="20"/>
  <c r="E56" i="20"/>
  <c r="E61" i="20" s="1"/>
  <c r="E55" i="20"/>
  <c r="E54" i="20"/>
  <c r="E53" i="20"/>
  <c r="E52" i="20"/>
  <c r="E51" i="20"/>
  <c r="E48" i="20"/>
  <c r="E47" i="20"/>
  <c r="E46" i="20"/>
  <c r="E45" i="20"/>
  <c r="E44" i="20"/>
  <c r="E43" i="20"/>
  <c r="E42" i="20"/>
  <c r="E41" i="20"/>
  <c r="E40" i="20"/>
  <c r="E39" i="20"/>
  <c r="E49" i="20" s="1"/>
  <c r="E62" i="20" s="1"/>
  <c r="E38" i="20"/>
  <c r="E37" i="20"/>
  <c r="E36" i="20"/>
  <c r="E35" i="20"/>
  <c r="E34" i="20"/>
  <c r="E33" i="20"/>
  <c r="E32" i="20"/>
  <c r="E31" i="20"/>
  <c r="E27" i="20"/>
  <c r="E26" i="20"/>
  <c r="E25" i="20"/>
  <c r="E24" i="20"/>
  <c r="E28" i="20" s="1"/>
  <c r="E23" i="20"/>
  <c r="E20" i="20"/>
  <c r="E19" i="20"/>
  <c r="E18" i="20"/>
  <c r="E17" i="20"/>
  <c r="E16" i="20"/>
  <c r="E21" i="20" s="1"/>
  <c r="D84" i="20" s="1"/>
  <c r="D85" i="20" s="1"/>
  <c r="E14" i="20"/>
  <c r="E85" i="19"/>
  <c r="E82" i="19"/>
  <c r="E81" i="19"/>
  <c r="E80" i="19"/>
  <c r="E79" i="19"/>
  <c r="E78" i="19"/>
  <c r="E77" i="19"/>
  <c r="E76" i="19"/>
  <c r="E75" i="19"/>
  <c r="E72" i="19"/>
  <c r="E71" i="19"/>
  <c r="E70" i="19"/>
  <c r="E69" i="19"/>
  <c r="E73" i="19" s="1"/>
  <c r="E68" i="19"/>
  <c r="E67" i="19"/>
  <c r="E66" i="19"/>
  <c r="E65" i="19"/>
  <c r="E64" i="19"/>
  <c r="E60" i="19"/>
  <c r="E59" i="19"/>
  <c r="E58" i="19"/>
  <c r="E57" i="19"/>
  <c r="E56" i="19"/>
  <c r="E61" i="19" s="1"/>
  <c r="E55" i="19"/>
  <c r="E54" i="19"/>
  <c r="E53" i="19"/>
  <c r="E52" i="19"/>
  <c r="E51" i="19"/>
  <c r="E48" i="19"/>
  <c r="E47" i="19"/>
  <c r="E46" i="19"/>
  <c r="E45" i="19"/>
  <c r="E44" i="19"/>
  <c r="E43" i="19"/>
  <c r="E42" i="19"/>
  <c r="E41" i="19"/>
  <c r="E40" i="19"/>
  <c r="E39" i="19"/>
  <c r="E49" i="19" s="1"/>
  <c r="E38" i="19"/>
  <c r="E37" i="19"/>
  <c r="E36" i="19"/>
  <c r="E35" i="19"/>
  <c r="E34" i="19"/>
  <c r="E33" i="19"/>
  <c r="E32" i="19"/>
  <c r="E31" i="19"/>
  <c r="E27" i="19"/>
  <c r="E26" i="19"/>
  <c r="E25" i="19"/>
  <c r="E24" i="19"/>
  <c r="E23" i="19"/>
  <c r="E28" i="19" s="1"/>
  <c r="E20" i="19"/>
  <c r="E19" i="19"/>
  <c r="E18" i="19"/>
  <c r="E17" i="19"/>
  <c r="E16" i="19"/>
  <c r="E21" i="19" s="1"/>
  <c r="E14" i="19"/>
  <c r="E87" i="15"/>
  <c r="E85" i="15"/>
  <c r="D85" i="15"/>
  <c r="D89" i="15" s="1"/>
  <c r="E81" i="15"/>
  <c r="E82" i="15" s="1"/>
  <c r="E80" i="15"/>
  <c r="E79" i="15"/>
  <c r="E78" i="15"/>
  <c r="E77" i="15"/>
  <c r="E76" i="15"/>
  <c r="E75" i="15"/>
  <c r="E72" i="15"/>
  <c r="E73" i="15" s="1"/>
  <c r="E71" i="15"/>
  <c r="E70" i="15"/>
  <c r="E69" i="15"/>
  <c r="E68" i="15"/>
  <c r="E67" i="15"/>
  <c r="E66" i="15"/>
  <c r="E65" i="15"/>
  <c r="E64" i="15"/>
  <c r="E60" i="15"/>
  <c r="E59" i="15"/>
  <c r="E58" i="15"/>
  <c r="E57" i="15"/>
  <c r="E56" i="15"/>
  <c r="E55" i="15"/>
  <c r="E54" i="15"/>
  <c r="E53" i="15"/>
  <c r="E52" i="15"/>
  <c r="E51" i="15"/>
  <c r="E48" i="15"/>
  <c r="E47" i="15"/>
  <c r="E46" i="15"/>
  <c r="E45" i="15"/>
  <c r="E44" i="15"/>
  <c r="E43" i="15"/>
  <c r="E42" i="15"/>
  <c r="E41" i="15"/>
  <c r="E40" i="15"/>
  <c r="E39" i="15"/>
  <c r="E49" i="15" s="1"/>
  <c r="E38" i="15"/>
  <c r="E37" i="15"/>
  <c r="E36" i="15"/>
  <c r="E35" i="15"/>
  <c r="E34" i="15"/>
  <c r="E33" i="15"/>
  <c r="E32" i="15"/>
  <c r="E31" i="15"/>
  <c r="E27" i="15"/>
  <c r="E26" i="15"/>
  <c r="E25" i="15"/>
  <c r="E24" i="15"/>
  <c r="E23" i="15"/>
  <c r="E20" i="15"/>
  <c r="E19" i="15"/>
  <c r="E18" i="15"/>
  <c r="E17" i="15"/>
  <c r="E16" i="15"/>
  <c r="E21" i="15" s="1"/>
  <c r="E14" i="15"/>
  <c r="E44" i="3"/>
  <c r="D84" i="25" l="1"/>
  <c r="D85" i="25" s="1"/>
  <c r="D89" i="25" s="1"/>
  <c r="D90" i="25" s="1"/>
  <c r="E62" i="24"/>
  <c r="D84" i="24" s="1"/>
  <c r="D85" i="24" s="1"/>
  <c r="D89" i="24" s="1"/>
  <c r="D90" i="24" s="1"/>
  <c r="D84" i="23"/>
  <c r="D85" i="23" s="1"/>
  <c r="D89" i="23" s="1"/>
  <c r="D90" i="23" s="1"/>
  <c r="E28" i="15"/>
  <c r="E61" i="15"/>
  <c r="E62" i="15" s="1"/>
  <c r="E62" i="21"/>
  <c r="D84" i="21"/>
  <c r="D85" i="21" s="1"/>
  <c r="E62" i="19"/>
  <c r="D84" i="19" s="1"/>
  <c r="D85" i="19" s="1"/>
  <c r="D84" i="15" l="1"/>
  <c r="E20" i="3"/>
  <c r="E85" i="3" l="1"/>
  <c r="E65" i="3"/>
  <c r="E18" i="3"/>
  <c r="E17" i="3"/>
  <c r="E16" i="3"/>
  <c r="E19" i="3"/>
  <c r="E81" i="3"/>
  <c r="E80" i="3"/>
  <c r="E79" i="3"/>
  <c r="E78" i="3"/>
  <c r="E77" i="3"/>
  <c r="E76" i="3"/>
  <c r="E75" i="3"/>
  <c r="E72" i="3"/>
  <c r="E71" i="3"/>
  <c r="E70" i="3"/>
  <c r="E69" i="3"/>
  <c r="E68" i="3"/>
  <c r="E67" i="3"/>
  <c r="E66" i="3"/>
  <c r="E64" i="3"/>
  <c r="E60" i="3"/>
  <c r="E59" i="3"/>
  <c r="E58" i="3"/>
  <c r="E57" i="3"/>
  <c r="E56" i="3"/>
  <c r="E55" i="3"/>
  <c r="E54" i="3"/>
  <c r="E53" i="3"/>
  <c r="E52" i="3"/>
  <c r="E51" i="3"/>
  <c r="E48" i="3"/>
  <c r="E47" i="3"/>
  <c r="E46" i="3"/>
  <c r="E45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27" i="3"/>
  <c r="E26" i="3"/>
  <c r="E25" i="3"/>
  <c r="E24" i="3"/>
  <c r="E23" i="3"/>
  <c r="E14" i="3"/>
  <c r="E73" i="3" l="1"/>
  <c r="F15" i="1"/>
  <c r="E49" i="3"/>
  <c r="E28" i="3"/>
  <c r="E61" i="3"/>
  <c r="E82" i="3"/>
  <c r="E21" i="3"/>
  <c r="E62" i="3" l="1"/>
  <c r="D84" i="3" s="1"/>
  <c r="D85" i="3" l="1"/>
</calcChain>
</file>

<file path=xl/sharedStrings.xml><?xml version="1.0" encoding="utf-8"?>
<sst xmlns="http://schemas.openxmlformats.org/spreadsheetml/2006/main" count="935" uniqueCount="142">
  <si>
    <t>A1</t>
  </si>
  <si>
    <t>A2</t>
  </si>
  <si>
    <t>B1</t>
  </si>
  <si>
    <t>B2</t>
  </si>
  <si>
    <t>PERÓDICOS</t>
  </si>
  <si>
    <t>LIVROS</t>
  </si>
  <si>
    <t>CAP. LIVROS</t>
  </si>
  <si>
    <t>L4</t>
  </si>
  <si>
    <t>L3</t>
  </si>
  <si>
    <t>L2</t>
  </si>
  <si>
    <t>L1</t>
  </si>
  <si>
    <t xml:space="preserve"> IndArtPer=</t>
  </si>
  <si>
    <t>IndLiv=</t>
  </si>
  <si>
    <t>IndCap=</t>
  </si>
  <si>
    <t>C4</t>
  </si>
  <si>
    <t>C3</t>
  </si>
  <si>
    <t>C2</t>
  </si>
  <si>
    <t>C1</t>
  </si>
  <si>
    <t>Índice de Produtividade (INDPRO)</t>
  </si>
  <si>
    <t>INDPRO=</t>
  </si>
  <si>
    <t xml:space="preserve"> </t>
  </si>
  <si>
    <t>REVISTA</t>
  </si>
  <si>
    <t>ENDEREÇO ELETRONICO</t>
  </si>
  <si>
    <t>doi</t>
  </si>
  <si>
    <t>Referencia completa</t>
  </si>
  <si>
    <t>ISSN</t>
  </si>
  <si>
    <t>CLASSIFICAÇÃO (INTERDICIPLINAR)</t>
  </si>
  <si>
    <t>Obs. Para saber a classificação entre na plataforma Sucupira (https://sucupira.capes.gov.br/sucupira/public/consultas/coleta/veiculoPublicacaoQualis/listaConsultaGeralPeriodicos.jsf)</t>
  </si>
  <si>
    <t>na janela Eventos de Classificação, selecione Qualis 2014</t>
  </si>
  <si>
    <t>Selecione a janela ISSN ou Titulo: insira corretamente o ISSN ou o Titulo da revista</t>
  </si>
  <si>
    <t>Pressionar: consultar</t>
  </si>
  <si>
    <t>Se o periódico esta classificado aparecerá na parte inferior uma relação da área de classificação e a classificação</t>
  </si>
  <si>
    <t>Procure pela área Interdisciplinar. Caso não esteja classificado como interdisciplinar escolha a maior classificação.</t>
  </si>
  <si>
    <t>Indice de impacto (caso não classificado)</t>
  </si>
  <si>
    <t>CRITÉRIO</t>
  </si>
  <si>
    <t>Vínculo com área de concentração, linha ou projeto de pesquisa do programa</t>
  </si>
  <si>
    <t>Considera a relação da obra com a estrutura
acadêmica do programa de Pós-graduação</t>
  </si>
  <si>
    <t>Com participação de discentes do Programa</t>
  </si>
  <si>
    <t>Co-autoria discente(s)/docentes permanentes e/ou docentes de outras IES no país ou no exterior</t>
  </si>
  <si>
    <t>Co-autoria discente(s)/docentes colaboradores e/ou participantes externos não docentes</t>
  </si>
  <si>
    <t>Discente – autoria única</t>
  </si>
  <si>
    <t>SIM (S) ou NÃO (N)</t>
  </si>
  <si>
    <t>S</t>
  </si>
  <si>
    <t>Sem participação de discentes do Programa</t>
  </si>
  <si>
    <t>Docente permanente - autoria única ou coautoria com docentes permanentes do mesmo Programa</t>
  </si>
  <si>
    <t>Docente(s) permanente(s) com docentes colaboradores, docentes de outras IES no país ou no exterior ou participantes externos não docentes</t>
  </si>
  <si>
    <t>Enciclopédia</t>
  </si>
  <si>
    <t xml:space="preserve">Dicionário </t>
  </si>
  <si>
    <t>Universitária</t>
  </si>
  <si>
    <t>Comercial</t>
  </si>
  <si>
    <t>Associação Científica</t>
  </si>
  <si>
    <t>Associação Cultural</t>
  </si>
  <si>
    <t>Instituição de Pesquisa</t>
  </si>
  <si>
    <t>Agência de fomento</t>
  </si>
  <si>
    <t>Órgão oficial</t>
  </si>
  <si>
    <t>Edição do autor</t>
  </si>
  <si>
    <t>Tem linha editorial ou catálogo de publicação vinculado à área do programa</t>
  </si>
  <si>
    <t>Responda sim (S) ou não (N)</t>
  </si>
  <si>
    <t>Abrangência da distribuição das obras impressas</t>
  </si>
  <si>
    <t>Internacional</t>
  </si>
  <si>
    <t>Nacional</t>
  </si>
  <si>
    <t xml:space="preserve">Regional </t>
  </si>
  <si>
    <t>Disponibilização em formato digital de obras</t>
  </si>
  <si>
    <t>Venda on line de obras</t>
  </si>
  <si>
    <t>Sim, de reconhecida competência nacional e/ou internacional</t>
  </si>
  <si>
    <t>Sim, de abrangência regional</t>
  </si>
  <si>
    <t>Sim, de abrangência local</t>
  </si>
  <si>
    <t>Não</t>
  </si>
  <si>
    <t>Organização pública ou privada com edital público</t>
  </si>
  <si>
    <t>Própria editora da obra</t>
  </si>
  <si>
    <t>Do próprio autor</t>
  </si>
  <si>
    <t>A obra pertece a uma coleção</t>
  </si>
  <si>
    <t>Re-edição</t>
  </si>
  <si>
    <t>4a edição ou maior</t>
  </si>
  <si>
    <t>3a edição</t>
  </si>
  <si>
    <t>2a edição</t>
  </si>
  <si>
    <t>1a edição</t>
  </si>
  <si>
    <t>Editoria (50%)</t>
  </si>
  <si>
    <t xml:space="preserve">          Análise Editorial (100%)</t>
  </si>
  <si>
    <t xml:space="preserve">          Produção da obra (100%)</t>
  </si>
  <si>
    <t>Características adicionais da obra  (25%)</t>
  </si>
  <si>
    <t>Idioma de publicação da obra</t>
  </si>
  <si>
    <t>Possui índice remissivo</t>
  </si>
  <si>
    <t>Estrangeiro</t>
  </si>
  <si>
    <t>Português</t>
  </si>
  <si>
    <t>Local</t>
  </si>
  <si>
    <t>Obra editada a partir de tese, dissertação ou projeto de pesquisa do Programa</t>
  </si>
  <si>
    <t>Avaliação qualitativa de conteúdo (15%)</t>
  </si>
  <si>
    <t>A Obra contribui para o desenvolvimento científico, tecnológico, social, cultural e artístico em sua área de conhecimento</t>
  </si>
  <si>
    <t>A Obra tem estrutura teórica com rigor acadêmico, precisão de conceitos e de terminologia</t>
  </si>
  <si>
    <t>A Obra tem bibliografia abrangente e apropriada</t>
  </si>
  <si>
    <t>A Obra tem linguagens adequadas e padrão de qualidade</t>
  </si>
  <si>
    <t>Relevância</t>
  </si>
  <si>
    <t>Interdisciplinaridade</t>
  </si>
  <si>
    <t>A Obra tem abordagens interdisciplinares</t>
  </si>
  <si>
    <t>Originalidade</t>
  </si>
  <si>
    <t>A Obra apresenta a formulação de problema de investigação original e/ou métodos e abordagens inovadoras e/ou contribuição inovadora para o campo de conhecimento ou para aplicações técnicas</t>
  </si>
  <si>
    <t>Potencialidade de impacto</t>
  </si>
  <si>
    <t>A Obra tem potencial de utilização tanto no âmbito acadêmico como fora dele</t>
  </si>
  <si>
    <t>PONTUAÇÃO</t>
  </si>
  <si>
    <t>VALORES</t>
  </si>
  <si>
    <t>Total</t>
  </si>
  <si>
    <t>Soma</t>
  </si>
  <si>
    <t>PESO</t>
  </si>
  <si>
    <t>Critér. Neutro avaliação</t>
  </si>
  <si>
    <t>CLASSIFICAÇÃO DO LIVRO</t>
  </si>
  <si>
    <t>TOTAL PONTOS PONDERADOS</t>
  </si>
  <si>
    <t>Verbetes (não será considerado)</t>
  </si>
  <si>
    <t>Titulo do livro</t>
  </si>
  <si>
    <t>ISBN</t>
  </si>
  <si>
    <t>N. Páginas</t>
  </si>
  <si>
    <t>Linha de pesquisa em que a obra esta vinculada</t>
  </si>
  <si>
    <t>Mínimo 50 páginas</t>
  </si>
  <si>
    <t>Obs. Os itens acima são obrigatorios. Caso não cumpra um dos requisitos a obra não poderá ser computada</t>
  </si>
  <si>
    <t>Autores</t>
  </si>
  <si>
    <t>Numero de Capitulos do livro</t>
  </si>
  <si>
    <t>Numero de capitulos do autor (máximo 2)</t>
  </si>
  <si>
    <t>CLASSIFICAÇÃO CAPÍTULO LIVRO</t>
  </si>
  <si>
    <t>Obs. Para capitulo de livros primeiro deverá ser classificado o livro, logo pontuar os capítulos, no máximo dois</t>
  </si>
  <si>
    <t>ANO</t>
  </si>
  <si>
    <t>Tipo de editora (marque apenas uma opção)</t>
  </si>
  <si>
    <t>Conselho Editorial ou avaliação por pares (marque apenas uma opção)</t>
  </si>
  <si>
    <t>Financiamento da obra  (marque apenas uma opção)</t>
  </si>
  <si>
    <t>Premiação da obra (marque apenas uma opção)</t>
  </si>
  <si>
    <t>vinculação (professor permanente, colaborador, discente, etc.)</t>
  </si>
  <si>
    <t>Tipo de obra (marque apenas uma opção)</t>
  </si>
  <si>
    <t>Autoria (10%) (marque apenas uma opção)</t>
  </si>
  <si>
    <t>TOTAL PARC</t>
  </si>
  <si>
    <t>NOME PROFESSOR:</t>
  </si>
  <si>
    <t>B3</t>
  </si>
  <si>
    <t>Livro com texto completo</t>
  </si>
  <si>
    <t>Livro organizado</t>
  </si>
  <si>
    <t>10.15376/biores.14.3.5059-5070</t>
  </si>
  <si>
    <t>BioResources</t>
  </si>
  <si>
    <t>1930-2126</t>
  </si>
  <si>
    <t>B4</t>
  </si>
  <si>
    <r>
      <rPr>
        <sz val="20"/>
        <color rgb="FFFF0000"/>
        <rFont val="Calibri"/>
        <family val="2"/>
        <scheme val="minor"/>
      </rPr>
      <t>EXEMPLO</t>
    </r>
    <r>
      <rPr>
        <sz val="11"/>
        <color theme="1"/>
        <rFont val="Calibri"/>
        <family val="2"/>
        <scheme val="minor"/>
      </rPr>
      <t xml:space="preserve"> CARRASCO, E. V. M.; PASSOS, L. B. ; AMORIM, S. T. A. ; RAMOS, F. M. G. ; RODRIGUES, F. C. ; MANTILLA, J. N. R. . Glulam Wood Sleepers Manufacturing from Recycling Discharge Sleepers: An Engineering Recycling Project. BioResources, v. 14, p. 5059-5070, 2019</t>
    </r>
  </si>
  <si>
    <t>s</t>
  </si>
  <si>
    <t>A3</t>
  </si>
  <si>
    <t>A4</t>
  </si>
  <si>
    <t>L5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</si>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</sst>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20"/>
      <color rgb="FFFF0000"/>
      <name val="Calibri"/>
      <family val="2"/>
      <scheme val="minor"/>
    </font>
    <font>
      <sz val="12"/>
      <color rgb="FF22222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9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0" xfId="1" applyNumberFormat="1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/>
    </xf>
    <xf numFmtId="0" fontId="1" fillId="0" borderId="4" xfId="0" applyFont="1" applyBorder="1" applyAlignment="1"/>
    <xf numFmtId="0" fontId="1" fillId="0" borderId="17" xfId="0" applyFont="1" applyBorder="1" applyAlignment="1"/>
    <xf numFmtId="0" fontId="1" fillId="0" borderId="8" xfId="0" applyFont="1" applyBorder="1" applyAlignment="1"/>
    <xf numFmtId="0" fontId="0" fillId="0" borderId="4" xfId="0" applyBorder="1"/>
    <xf numFmtId="0" fontId="0" fillId="0" borderId="17" xfId="0" applyBorder="1"/>
    <xf numFmtId="0" fontId="1" fillId="0" borderId="17" xfId="0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vertical="top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17" xfId="0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9" fontId="0" fillId="0" borderId="1" xfId="2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9" fontId="1" fillId="0" borderId="17" xfId="2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9" fontId="1" fillId="0" borderId="17" xfId="2" applyFont="1" applyBorder="1" applyAlignment="1">
      <alignment horizontal="left" vertical="center" wrapText="1"/>
    </xf>
    <xf numFmtId="9" fontId="0" fillId="0" borderId="1" xfId="2" applyFont="1" applyBorder="1" applyAlignment="1">
      <alignment horizontal="left"/>
    </xf>
    <xf numFmtId="9" fontId="1" fillId="0" borderId="17" xfId="2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Protection="1"/>
    <xf numFmtId="0" fontId="9" fillId="6" borderId="1" xfId="0" applyFont="1" applyFill="1" applyBorder="1" applyAlignment="1" applyProtection="1">
      <alignment wrapText="1"/>
    </xf>
    <xf numFmtId="0" fontId="1" fillId="7" borderId="1" xfId="0" applyFont="1" applyFill="1" applyBorder="1" applyAlignment="1">
      <alignment horizontal="right"/>
    </xf>
    <xf numFmtId="9" fontId="0" fillId="7" borderId="1" xfId="2" applyFont="1" applyFill="1" applyBorder="1" applyAlignment="1">
      <alignment horizontal="center"/>
    </xf>
    <xf numFmtId="43" fontId="1" fillId="7" borderId="1" xfId="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right" wrapText="1"/>
    </xf>
    <xf numFmtId="43" fontId="1" fillId="0" borderId="11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right"/>
    </xf>
    <xf numFmtId="0" fontId="9" fillId="8" borderId="12" xfId="0" applyFont="1" applyFill="1" applyBorder="1" applyAlignment="1">
      <alignment horizontal="right" wrapText="1"/>
    </xf>
    <xf numFmtId="0" fontId="9" fillId="8" borderId="14" xfId="0" applyFont="1" applyFill="1" applyBorder="1" applyAlignment="1">
      <alignment horizontal="right"/>
    </xf>
    <xf numFmtId="0" fontId="9" fillId="8" borderId="16" xfId="0" applyFont="1" applyFill="1" applyBorder="1" applyAlignment="1">
      <alignment horizontal="center"/>
    </xf>
    <xf numFmtId="0" fontId="10" fillId="6" borderId="1" xfId="0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5" fillId="0" borderId="18" xfId="0" applyFont="1" applyBorder="1"/>
    <xf numFmtId="0" fontId="6" fillId="0" borderId="19" xfId="0" applyFont="1" applyBorder="1"/>
    <xf numFmtId="0" fontId="1" fillId="10" borderId="1" xfId="0" applyFont="1" applyFill="1" applyBorder="1" applyAlignment="1">
      <alignment horizontal="right"/>
    </xf>
    <xf numFmtId="43" fontId="0" fillId="10" borderId="1" xfId="1" applyNumberFormat="1" applyFont="1" applyFill="1" applyBorder="1" applyAlignment="1">
      <alignment vertical="center"/>
    </xf>
    <xf numFmtId="0" fontId="9" fillId="8" borderId="13" xfId="0" applyFont="1" applyFill="1" applyBorder="1" applyAlignment="1">
      <alignment horizontal="center" wrapText="1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horizontal="center"/>
      <protection locked="0"/>
    </xf>
    <xf numFmtId="43" fontId="1" fillId="0" borderId="13" xfId="0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5" borderId="4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1" fillId="6" borderId="4" xfId="0" applyFont="1" applyFill="1" applyBorder="1" applyAlignment="1" applyProtection="1">
      <alignment horizontal="center"/>
    </xf>
    <xf numFmtId="0" fontId="1" fillId="6" borderId="17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0" xfId="0" applyProtection="1"/>
    <xf numFmtId="9" fontId="0" fillId="0" borderId="1" xfId="2" applyFont="1" applyBorder="1" applyAlignment="1">
      <alignment horizontal="center" vertical="center"/>
    </xf>
    <xf numFmtId="0" fontId="14" fillId="0" borderId="3" xfId="0" applyFont="1" applyBorder="1"/>
    <xf numFmtId="0" fontId="0" fillId="5" borderId="3" xfId="0" applyFill="1" applyBorder="1" applyProtection="1">
      <protection locked="0"/>
    </xf>
    <xf numFmtId="9" fontId="0" fillId="0" borderId="1" xfId="2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9" fontId="0" fillId="9" borderId="5" xfId="0" applyNumberForma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9" fontId="0" fillId="0" borderId="5" xfId="2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5" borderId="1" xfId="0" applyFill="1" applyBorder="1" applyAlignment="1" applyProtection="1">
      <alignment horizontal="left"/>
      <protection locked="0"/>
    </xf>
    <xf numFmtId="0" fontId="1" fillId="6" borderId="4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0" fillId="6" borderId="4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3" fillId="0" borderId="20" xfId="0" applyFont="1" applyBorder="1" applyAlignment="1">
      <alignment horizontal="center" wrapText="1"/>
    </xf>
    <xf numFmtId="0" fontId="16" fillId="0" borderId="0" xfId="0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D3" sqref="D3:F3"/>
    </sheetView>
  </sheetViews>
  <sheetFormatPr defaultRowHeight="14.5" x14ac:dyDescent="0.35"/>
  <cols>
    <col min="1" max="1" width="10.1796875" customWidth="1"/>
    <col min="2" max="3" width="11.26953125" customWidth="1"/>
    <col min="4" max="4" width="9.453125" customWidth="1"/>
    <col min="5" max="5" width="14.453125" customWidth="1"/>
    <col min="6" max="6" width="12" customWidth="1"/>
  </cols>
  <sheetData>
    <row r="1" spans="1:11" ht="22.5" x14ac:dyDescent="0.45">
      <c r="C1" s="3" t="s">
        <v>18</v>
      </c>
    </row>
    <row r="2" spans="1:11" ht="22.5" x14ac:dyDescent="0.45">
      <c r="C2" s="3"/>
    </row>
    <row r="3" spans="1:11" ht="15" customHeight="1" x14ac:dyDescent="0.35">
      <c r="A3" s="105" t="s">
        <v>128</v>
      </c>
      <c r="B3" s="105"/>
      <c r="C3" s="105"/>
      <c r="D3" s="106"/>
      <c r="E3" s="106"/>
      <c r="F3" s="106"/>
    </row>
    <row r="4" spans="1:11" x14ac:dyDescent="0.35">
      <c r="A4" s="10"/>
      <c r="B4" s="11" t="s">
        <v>4</v>
      </c>
      <c r="C4" s="8"/>
      <c r="D4" s="8" t="s">
        <v>5</v>
      </c>
      <c r="E4" s="13"/>
      <c r="F4" s="13" t="s">
        <v>6</v>
      </c>
      <c r="G4" s="1"/>
    </row>
    <row r="5" spans="1:11" x14ac:dyDescent="0.35">
      <c r="A5" s="12" t="s">
        <v>0</v>
      </c>
      <c r="B5" s="90"/>
      <c r="C5" s="9" t="s">
        <v>10</v>
      </c>
      <c r="D5" s="90"/>
      <c r="E5" s="14" t="s">
        <v>17</v>
      </c>
      <c r="F5" s="90"/>
      <c r="H5" s="103"/>
    </row>
    <row r="6" spans="1:11" x14ac:dyDescent="0.35">
      <c r="A6" s="12" t="s">
        <v>1</v>
      </c>
      <c r="B6" s="90"/>
      <c r="C6" s="9" t="s">
        <v>9</v>
      </c>
      <c r="D6" s="90"/>
      <c r="E6" s="14" t="s">
        <v>16</v>
      </c>
      <c r="F6" s="90"/>
    </row>
    <row r="7" spans="1:11" x14ac:dyDescent="0.35">
      <c r="A7" s="12" t="s">
        <v>138</v>
      </c>
      <c r="B7" s="90">
        <v>1</v>
      </c>
      <c r="C7" s="9" t="s">
        <v>8</v>
      </c>
      <c r="D7" s="90"/>
      <c r="E7" s="14" t="s">
        <v>15</v>
      </c>
      <c r="F7" s="90"/>
    </row>
    <row r="8" spans="1:11" x14ac:dyDescent="0.35">
      <c r="A8" s="12" t="s">
        <v>139</v>
      </c>
      <c r="B8" s="90"/>
      <c r="C8" s="9" t="s">
        <v>7</v>
      </c>
      <c r="D8" s="90"/>
      <c r="E8" s="14" t="s">
        <v>14</v>
      </c>
      <c r="F8" s="90"/>
    </row>
    <row r="9" spans="1:11" x14ac:dyDescent="0.35">
      <c r="A9" s="12" t="s">
        <v>2</v>
      </c>
      <c r="B9" s="90"/>
      <c r="C9" s="9" t="s">
        <v>140</v>
      </c>
      <c r="D9" s="90"/>
      <c r="E9" s="14" t="s">
        <v>141</v>
      </c>
      <c r="F9" s="90"/>
    </row>
    <row r="10" spans="1:11" x14ac:dyDescent="0.35">
      <c r="A10" s="12" t="s">
        <v>3</v>
      </c>
      <c r="B10" s="90"/>
      <c r="C10" s="100"/>
      <c r="D10" s="101"/>
      <c r="E10" s="100"/>
      <c r="F10" s="101"/>
    </row>
    <row r="11" spans="1:11" x14ac:dyDescent="0.35">
      <c r="A11" s="12" t="s">
        <v>129</v>
      </c>
      <c r="B11" s="90"/>
      <c r="C11" s="100"/>
      <c r="D11" s="101"/>
      <c r="E11" s="100"/>
      <c r="F11" s="101"/>
    </row>
    <row r="12" spans="1:11" x14ac:dyDescent="0.35">
      <c r="A12" s="12" t="s">
        <v>135</v>
      </c>
      <c r="B12" s="90"/>
      <c r="C12" s="100"/>
      <c r="D12" s="101"/>
      <c r="E12" s="100"/>
      <c r="F12" s="101"/>
    </row>
    <row r="13" spans="1:11" ht="15.5" x14ac:dyDescent="0.35">
      <c r="A13" s="6" t="s">
        <v>11</v>
      </c>
      <c r="B13" s="102">
        <f>(1*B5+0.875*B6+0.75*B7+0.625*B8+0.5*B9+0.375*B10+0.25*B11+0.125*B12)</f>
        <v>0.75</v>
      </c>
      <c r="C13" s="7" t="s">
        <v>12</v>
      </c>
      <c r="D13" s="5">
        <f>2*D5+16*D6+1.2*D7+0.8*D8+0.4*D9</f>
        <v>0</v>
      </c>
      <c r="E13" s="7" t="s">
        <v>13</v>
      </c>
      <c r="F13" s="5">
        <f>1*F5+0.8*F6+0.6*F7+0.4*F8+0.2*F9</f>
        <v>0</v>
      </c>
    </row>
    <row r="14" spans="1:11" ht="15.5" x14ac:dyDescent="0.35">
      <c r="A14" s="152"/>
      <c r="C14" s="152"/>
      <c r="E14" s="152"/>
      <c r="K14" t="s">
        <v>20</v>
      </c>
    </row>
    <row r="15" spans="1:11" ht="21.5" thickBot="1" x14ac:dyDescent="0.55000000000000004">
      <c r="B15" s="2"/>
      <c r="E15" s="82" t="s">
        <v>19</v>
      </c>
      <c r="F15" s="83">
        <f>B13+D13+F13</f>
        <v>0.75</v>
      </c>
    </row>
    <row r="16" spans="1:11" ht="15" thickTop="1" x14ac:dyDescent="0.35"/>
  </sheetData>
  <sheetProtection algorithmName="SHA-512" hashValue="s7nl1xVksyV0gFlLPZgC07tFyP21PkGgKOgHdZE68RTBntKblOVSm1ZaIYvcojfEKumzbYvytW92k0uJUkJu5A==" saltValue="HpMylaCUcq/P+ztFLs/4Jw==" spinCount="100000" sheet="1" selectLockedCells="1"/>
  <mergeCells count="2">
    <mergeCell ref="A3:C3"/>
    <mergeCell ref="D3:F3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ABBD-6D51-4A96-B348-5B457B29C74D}">
  <dimension ref="B1:H91"/>
  <sheetViews>
    <sheetView topLeftCell="A82" workbookViewId="0">
      <selection activeCell="D51" sqref="D51"/>
    </sheetView>
  </sheetViews>
  <sheetFormatPr defaultRowHeight="14.5" x14ac:dyDescent="0.35"/>
  <cols>
    <col min="1" max="1" width="1.1796875" customWidth="1"/>
    <col min="2" max="2" width="32.453125" customWidth="1"/>
    <col min="3" max="3" width="42.26953125" customWidth="1"/>
    <col min="4" max="5" width="12.26953125" customWidth="1"/>
    <col min="6" max="6" width="13.453125" customWidth="1"/>
  </cols>
  <sheetData>
    <row r="1" spans="2:8" ht="18.5" x14ac:dyDescent="0.45">
      <c r="B1" s="63" t="s">
        <v>108</v>
      </c>
      <c r="C1" s="124"/>
      <c r="D1" s="125"/>
      <c r="E1" s="125"/>
      <c r="F1" s="126"/>
    </row>
    <row r="2" spans="2:8" ht="72.5" customHeight="1" x14ac:dyDescent="0.35">
      <c r="B2" s="133" t="s">
        <v>114</v>
      </c>
      <c r="C2" s="133"/>
      <c r="D2" s="130" t="s">
        <v>124</v>
      </c>
      <c r="E2" s="131"/>
      <c r="F2" s="132"/>
    </row>
    <row r="3" spans="2:8" x14ac:dyDescent="0.35">
      <c r="B3" s="121"/>
      <c r="C3" s="121"/>
      <c r="D3" s="121"/>
      <c r="E3" s="121"/>
      <c r="F3" s="121"/>
    </row>
    <row r="4" spans="2:8" x14ac:dyDescent="0.35">
      <c r="B4" s="94"/>
      <c r="C4" s="95"/>
      <c r="D4" s="94"/>
      <c r="E4" s="96"/>
      <c r="F4" s="95"/>
    </row>
    <row r="5" spans="2:8" x14ac:dyDescent="0.35">
      <c r="B5" s="134"/>
      <c r="C5" s="135"/>
      <c r="D5" s="134"/>
      <c r="E5" s="136"/>
      <c r="F5" s="135"/>
    </row>
    <row r="6" spans="2:8" x14ac:dyDescent="0.35">
      <c r="B6" s="134"/>
      <c r="C6" s="135"/>
      <c r="D6" s="134"/>
      <c r="E6" s="136"/>
      <c r="F6" s="135"/>
    </row>
    <row r="7" spans="2:8" x14ac:dyDescent="0.35">
      <c r="B7" s="121"/>
      <c r="C7" s="121"/>
      <c r="D7" s="121"/>
      <c r="E7" s="121"/>
      <c r="F7" s="121"/>
    </row>
    <row r="8" spans="2:8" x14ac:dyDescent="0.35">
      <c r="B8" s="121"/>
      <c r="C8" s="121"/>
      <c r="D8" s="121"/>
      <c r="E8" s="121"/>
      <c r="F8" s="121"/>
    </row>
    <row r="9" spans="2:8" x14ac:dyDescent="0.35">
      <c r="B9" s="122"/>
      <c r="C9" s="123"/>
      <c r="D9" s="97" t="s">
        <v>42</v>
      </c>
      <c r="E9" s="98"/>
      <c r="F9" s="99"/>
    </row>
    <row r="10" spans="2:8" ht="18.5" x14ac:dyDescent="0.45">
      <c r="B10" s="63" t="s">
        <v>109</v>
      </c>
      <c r="C10" s="88"/>
      <c r="D10" s="61"/>
      <c r="E10" s="61"/>
      <c r="F10" s="61"/>
    </row>
    <row r="11" spans="2:8" ht="37" x14ac:dyDescent="0.45">
      <c r="B11" s="64" t="s">
        <v>111</v>
      </c>
      <c r="C11" s="88"/>
      <c r="D11" s="62" t="s">
        <v>110</v>
      </c>
      <c r="E11" s="87">
        <v>60</v>
      </c>
      <c r="F11" s="77" t="s">
        <v>112</v>
      </c>
    </row>
    <row r="12" spans="2:8" x14ac:dyDescent="0.35">
      <c r="B12" s="127" t="s">
        <v>113</v>
      </c>
      <c r="C12" s="128"/>
      <c r="D12" s="128"/>
      <c r="E12" s="128"/>
      <c r="F12" s="129"/>
    </row>
    <row r="13" spans="2:8" ht="29" x14ac:dyDescent="0.35">
      <c r="B13" s="34" t="s">
        <v>34</v>
      </c>
      <c r="C13" s="34" t="s">
        <v>100</v>
      </c>
      <c r="D13" s="28" t="s">
        <v>41</v>
      </c>
      <c r="E13" s="29" t="s">
        <v>99</v>
      </c>
      <c r="F13" s="36" t="s">
        <v>103</v>
      </c>
      <c r="G13" s="27"/>
    </row>
    <row r="14" spans="2:8" ht="43.5" x14ac:dyDescent="0.35">
      <c r="B14" s="28" t="s">
        <v>35</v>
      </c>
      <c r="C14" s="17" t="s">
        <v>36</v>
      </c>
      <c r="D14" s="89" t="s">
        <v>137</v>
      </c>
      <c r="E14" s="37" t="str">
        <f>IF(D14="N"," NÃO PODE SER AVALIADO","OK!")</f>
        <v>OK!</v>
      </c>
      <c r="F14" s="108"/>
      <c r="G14" s="27"/>
    </row>
    <row r="15" spans="2:8" x14ac:dyDescent="0.35">
      <c r="B15" s="137" t="s">
        <v>125</v>
      </c>
      <c r="C15" s="138"/>
      <c r="D15" s="138"/>
      <c r="E15" s="139"/>
      <c r="F15" s="109"/>
      <c r="G15" s="27"/>
      <c r="H15" s="15"/>
    </row>
    <row r="16" spans="2:8" x14ac:dyDescent="0.35">
      <c r="B16" s="4"/>
      <c r="C16" s="4" t="s">
        <v>130</v>
      </c>
      <c r="D16" s="90" t="s">
        <v>137</v>
      </c>
      <c r="E16" s="38">
        <f t="shared" ref="E16:E18" si="0">IF(D16="S",1,"--- ")</f>
        <v>1</v>
      </c>
      <c r="F16" s="109"/>
      <c r="G16" s="27"/>
    </row>
    <row r="17" spans="2:7" x14ac:dyDescent="0.35">
      <c r="B17" s="4"/>
      <c r="C17" s="4" t="s">
        <v>131</v>
      </c>
      <c r="D17" s="90"/>
      <c r="E17" s="38" t="str">
        <f t="shared" si="0"/>
        <v xml:space="preserve">--- </v>
      </c>
      <c r="F17" s="109"/>
    </row>
    <row r="18" spans="2:7" x14ac:dyDescent="0.35">
      <c r="B18" s="4"/>
      <c r="C18" s="4" t="s">
        <v>46</v>
      </c>
      <c r="D18" s="90"/>
      <c r="E18" s="38" t="str">
        <f t="shared" si="0"/>
        <v xml:space="preserve">--- </v>
      </c>
      <c r="F18" s="109"/>
    </row>
    <row r="19" spans="2:7" x14ac:dyDescent="0.35">
      <c r="B19" s="4"/>
      <c r="C19" s="4" t="s">
        <v>47</v>
      </c>
      <c r="D19" s="90"/>
      <c r="E19" s="38" t="str">
        <f>IF(D19="S",1,"--- ")</f>
        <v xml:space="preserve">--- </v>
      </c>
      <c r="F19" s="109"/>
    </row>
    <row r="20" spans="2:7" x14ac:dyDescent="0.35">
      <c r="B20" s="4"/>
      <c r="C20" s="4" t="s">
        <v>107</v>
      </c>
      <c r="D20" s="90"/>
      <c r="E20" s="38" t="str">
        <f>IF(D20="S",0,"--- ")</f>
        <v xml:space="preserve">--- </v>
      </c>
      <c r="F20" s="109"/>
      <c r="G20" s="35"/>
    </row>
    <row r="21" spans="2:7" x14ac:dyDescent="0.35">
      <c r="B21" s="42"/>
      <c r="C21" s="43"/>
      <c r="D21" s="65" t="s">
        <v>101</v>
      </c>
      <c r="E21" s="66">
        <f>SUM(E16:E20)</f>
        <v>1</v>
      </c>
      <c r="F21" s="110"/>
    </row>
    <row r="22" spans="2:7" ht="29" x14ac:dyDescent="0.35">
      <c r="B22" s="55" t="s">
        <v>126</v>
      </c>
      <c r="C22" s="54">
        <v>0.1</v>
      </c>
      <c r="D22" s="44"/>
      <c r="E22" s="53"/>
      <c r="F22" s="51"/>
    </row>
    <row r="23" spans="2:7" ht="43.5" x14ac:dyDescent="0.35">
      <c r="B23" s="143" t="s">
        <v>37</v>
      </c>
      <c r="C23" s="17" t="s">
        <v>38</v>
      </c>
      <c r="D23" s="89" t="s">
        <v>137</v>
      </c>
      <c r="E23" s="30">
        <f>IF(D23="S",10,"--- ")</f>
        <v>10</v>
      </c>
      <c r="F23" s="111">
        <v>0.1</v>
      </c>
    </row>
    <row r="24" spans="2:7" ht="29" x14ac:dyDescent="0.35">
      <c r="B24" s="144"/>
      <c r="C24" s="31" t="s">
        <v>39</v>
      </c>
      <c r="D24" s="89"/>
      <c r="E24" s="30" t="str">
        <f>IF(D24="S",9,"--- ")</f>
        <v xml:space="preserve">--- </v>
      </c>
      <c r="F24" s="112"/>
    </row>
    <row r="25" spans="2:7" x14ac:dyDescent="0.35">
      <c r="B25" s="145"/>
      <c r="C25" s="4" t="s">
        <v>40</v>
      </c>
      <c r="D25" s="89"/>
      <c r="E25" s="30" t="str">
        <f>IF(D25="S",8,"--- ")</f>
        <v xml:space="preserve">--- </v>
      </c>
      <c r="F25" s="112"/>
    </row>
    <row r="26" spans="2:7" ht="43.5" x14ac:dyDescent="0.35">
      <c r="B26" s="143" t="s">
        <v>43</v>
      </c>
      <c r="C26" s="17" t="s">
        <v>44</v>
      </c>
      <c r="D26" s="89"/>
      <c r="E26" s="30" t="str">
        <f t="shared" ref="E26" si="1">IF(D26="S",10,"--- ")</f>
        <v xml:space="preserve">--- </v>
      </c>
      <c r="F26" s="112"/>
    </row>
    <row r="27" spans="2:7" ht="58" x14ac:dyDescent="0.35">
      <c r="B27" s="145"/>
      <c r="C27" s="31" t="s">
        <v>45</v>
      </c>
      <c r="D27" s="89"/>
      <c r="E27" s="30" t="str">
        <f>IF(D27="S",10,"--- ")</f>
        <v xml:space="preserve">--- </v>
      </c>
      <c r="F27" s="112"/>
    </row>
    <row r="28" spans="2:7" x14ac:dyDescent="0.35">
      <c r="B28" s="45"/>
      <c r="C28" s="46"/>
      <c r="D28" s="65" t="s">
        <v>127</v>
      </c>
      <c r="E28" s="67">
        <f>SUM(E23:E25)+SUM(E26:E27)</f>
        <v>10</v>
      </c>
      <c r="F28" s="113"/>
    </row>
    <row r="29" spans="2:7" x14ac:dyDescent="0.35">
      <c r="B29" s="55" t="s">
        <v>77</v>
      </c>
      <c r="C29" s="58">
        <v>0.5</v>
      </c>
      <c r="D29" s="56"/>
      <c r="E29" s="57"/>
      <c r="F29" s="33"/>
    </row>
    <row r="30" spans="2:7" x14ac:dyDescent="0.35">
      <c r="B30" s="137" t="s">
        <v>78</v>
      </c>
      <c r="C30" s="138"/>
      <c r="D30" s="138"/>
      <c r="E30" s="139"/>
      <c r="F30" s="50"/>
    </row>
    <row r="31" spans="2:7" x14ac:dyDescent="0.35">
      <c r="B31" s="143" t="s">
        <v>120</v>
      </c>
      <c r="C31" s="4" t="s">
        <v>48</v>
      </c>
      <c r="D31" s="89"/>
      <c r="E31" s="30" t="str">
        <f t="shared" ref="E31:E40" si="2">IF(D31="S",10,"--- ")</f>
        <v xml:space="preserve">--- </v>
      </c>
      <c r="F31" s="107">
        <v>0.05</v>
      </c>
      <c r="G31" s="27"/>
    </row>
    <row r="32" spans="2:7" x14ac:dyDescent="0.35">
      <c r="B32" s="144"/>
      <c r="C32" s="4" t="s">
        <v>49</v>
      </c>
      <c r="D32" s="89"/>
      <c r="E32" s="30" t="str">
        <f t="shared" si="2"/>
        <v xml:space="preserve">--- </v>
      </c>
      <c r="F32" s="107"/>
    </row>
    <row r="33" spans="2:7" x14ac:dyDescent="0.35">
      <c r="B33" s="144"/>
      <c r="C33" s="4" t="s">
        <v>50</v>
      </c>
      <c r="D33" s="89"/>
      <c r="E33" s="30" t="str">
        <f t="shared" si="2"/>
        <v xml:space="preserve">--- </v>
      </c>
      <c r="F33" s="107"/>
    </row>
    <row r="34" spans="2:7" x14ac:dyDescent="0.35">
      <c r="B34" s="144"/>
      <c r="C34" s="4" t="s">
        <v>51</v>
      </c>
      <c r="D34" s="89"/>
      <c r="E34" s="30" t="str">
        <f t="shared" si="2"/>
        <v xml:space="preserve">--- </v>
      </c>
      <c r="F34" s="107"/>
    </row>
    <row r="35" spans="2:7" x14ac:dyDescent="0.35">
      <c r="B35" s="144"/>
      <c r="C35" s="4" t="s">
        <v>52</v>
      </c>
      <c r="D35" s="89"/>
      <c r="E35" s="30" t="str">
        <f t="shared" si="2"/>
        <v xml:space="preserve">--- </v>
      </c>
      <c r="F35" s="107"/>
    </row>
    <row r="36" spans="2:7" x14ac:dyDescent="0.35">
      <c r="B36" s="144"/>
      <c r="C36" s="4" t="s">
        <v>53</v>
      </c>
      <c r="D36" s="89"/>
      <c r="E36" s="30" t="str">
        <f t="shared" si="2"/>
        <v xml:space="preserve">--- </v>
      </c>
      <c r="F36" s="107"/>
      <c r="G36" s="27"/>
    </row>
    <row r="37" spans="2:7" x14ac:dyDescent="0.35">
      <c r="B37" s="144"/>
      <c r="C37" s="4" t="s">
        <v>54</v>
      </c>
      <c r="D37" s="89"/>
      <c r="E37" s="30" t="str">
        <f>IF(D37="S",6,"--- ")</f>
        <v xml:space="preserve">--- </v>
      </c>
      <c r="F37" s="107"/>
    </row>
    <row r="38" spans="2:7" x14ac:dyDescent="0.35">
      <c r="B38" s="145"/>
      <c r="C38" s="4" t="s">
        <v>55</v>
      </c>
      <c r="D38" s="89"/>
      <c r="E38" s="30" t="str">
        <f>IF(D38="S",3,"--- ")</f>
        <v xml:space="preserve">--- </v>
      </c>
      <c r="F38" s="107"/>
      <c r="G38" s="27"/>
    </row>
    <row r="39" spans="2:7" ht="43.5" x14ac:dyDescent="0.35">
      <c r="B39" s="17" t="s">
        <v>56</v>
      </c>
      <c r="C39" s="32" t="s">
        <v>57</v>
      </c>
      <c r="D39" s="89"/>
      <c r="E39" s="30">
        <f>IF(D39="S",10,0)</f>
        <v>0</v>
      </c>
      <c r="F39" s="104">
        <v>0.2</v>
      </c>
    </row>
    <row r="40" spans="2:7" x14ac:dyDescent="0.35">
      <c r="B40" s="143" t="s">
        <v>58</v>
      </c>
      <c r="C40" s="4" t="s">
        <v>59</v>
      </c>
      <c r="D40" s="89"/>
      <c r="E40" s="30" t="str">
        <f t="shared" si="2"/>
        <v xml:space="preserve">--- </v>
      </c>
      <c r="F40" s="107">
        <v>0.15</v>
      </c>
      <c r="G40" s="27"/>
    </row>
    <row r="41" spans="2:7" x14ac:dyDescent="0.35">
      <c r="B41" s="144"/>
      <c r="C41" s="4" t="s">
        <v>60</v>
      </c>
      <c r="D41" s="89"/>
      <c r="E41" s="30" t="str">
        <f>IF(D41="S",7,"--- ")</f>
        <v xml:space="preserve">--- </v>
      </c>
      <c r="F41" s="107"/>
    </row>
    <row r="42" spans="2:7" x14ac:dyDescent="0.35">
      <c r="B42" s="145"/>
      <c r="C42" s="4" t="s">
        <v>61</v>
      </c>
      <c r="D42" s="89"/>
      <c r="E42" s="30" t="str">
        <f>IF(D42="S",5,"--- ")</f>
        <v xml:space="preserve">--- </v>
      </c>
      <c r="F42" s="107"/>
      <c r="G42" s="27"/>
    </row>
    <row r="43" spans="2:7" ht="29" x14ac:dyDescent="0.35">
      <c r="B43" s="17" t="s">
        <v>62</v>
      </c>
      <c r="C43" s="32" t="s">
        <v>57</v>
      </c>
      <c r="D43" s="89"/>
      <c r="E43" s="30">
        <f t="shared" ref="E43:E44" si="3">IF(D43="S",10,0)</f>
        <v>0</v>
      </c>
      <c r="F43" s="104">
        <v>0.1</v>
      </c>
    </row>
    <row r="44" spans="2:7" x14ac:dyDescent="0.35">
      <c r="B44" s="4" t="s">
        <v>63</v>
      </c>
      <c r="C44" s="32" t="s">
        <v>57</v>
      </c>
      <c r="D44" s="89"/>
      <c r="E44" s="30">
        <f t="shared" si="3"/>
        <v>0</v>
      </c>
      <c r="F44" s="104">
        <v>0.05</v>
      </c>
    </row>
    <row r="45" spans="2:7" ht="29" x14ac:dyDescent="0.35">
      <c r="B45" s="143" t="s">
        <v>121</v>
      </c>
      <c r="C45" s="17" t="s">
        <v>64</v>
      </c>
      <c r="D45" s="89"/>
      <c r="E45" s="30" t="str">
        <f t="shared" ref="E45:E57" si="4">IF(D45="S",10,"--- ")</f>
        <v xml:space="preserve">--- </v>
      </c>
      <c r="F45" s="107">
        <v>0.45</v>
      </c>
    </row>
    <row r="46" spans="2:7" x14ac:dyDescent="0.35">
      <c r="B46" s="144"/>
      <c r="C46" s="4" t="s">
        <v>65</v>
      </c>
      <c r="D46" s="89"/>
      <c r="E46" s="30" t="str">
        <f>IF(D46="S",5,"--- ")</f>
        <v xml:space="preserve">--- </v>
      </c>
      <c r="F46" s="107"/>
    </row>
    <row r="47" spans="2:7" x14ac:dyDescent="0.35">
      <c r="B47" s="144"/>
      <c r="C47" s="4" t="s">
        <v>66</v>
      </c>
      <c r="D47" s="89"/>
      <c r="E47" s="30" t="str">
        <f>IF(D47="S",2,"--- ")</f>
        <v xml:space="preserve">--- </v>
      </c>
      <c r="F47" s="107"/>
    </row>
    <row r="48" spans="2:7" x14ac:dyDescent="0.35">
      <c r="B48" s="145"/>
      <c r="C48" s="4" t="s">
        <v>67</v>
      </c>
      <c r="D48" s="89"/>
      <c r="E48" s="30" t="str">
        <f>IF(D48="S",0,"--- ")</f>
        <v xml:space="preserve">--- </v>
      </c>
      <c r="F48" s="107"/>
    </row>
    <row r="49" spans="2:7" x14ac:dyDescent="0.35">
      <c r="B49" s="45"/>
      <c r="C49" s="43"/>
      <c r="D49" s="84" t="s">
        <v>102</v>
      </c>
      <c r="E49" s="85">
        <f>SUM(E31:E38)*F31+E39*F39+SUM(E40:E42)*F40+E43*F43+E44*F44+SUM(E45:E48)*F45</f>
        <v>0</v>
      </c>
      <c r="F49" s="114"/>
    </row>
    <row r="50" spans="2:7" x14ac:dyDescent="0.35">
      <c r="B50" s="140" t="s">
        <v>79</v>
      </c>
      <c r="C50" s="141"/>
      <c r="D50" s="141"/>
      <c r="E50" s="142"/>
      <c r="F50" s="115"/>
      <c r="G50" s="27"/>
    </row>
    <row r="51" spans="2:7" x14ac:dyDescent="0.35">
      <c r="B51" s="143" t="s">
        <v>122</v>
      </c>
      <c r="C51" s="4" t="s">
        <v>53</v>
      </c>
      <c r="D51" s="89" t="s">
        <v>137</v>
      </c>
      <c r="E51" s="30">
        <f t="shared" si="4"/>
        <v>10</v>
      </c>
      <c r="F51" s="107">
        <v>0.6</v>
      </c>
    </row>
    <row r="52" spans="2:7" x14ac:dyDescent="0.35">
      <c r="B52" s="144"/>
      <c r="C52" s="4" t="s">
        <v>50</v>
      </c>
      <c r="D52" s="89"/>
      <c r="E52" s="30" t="str">
        <f t="shared" si="4"/>
        <v xml:space="preserve">--- </v>
      </c>
      <c r="F52" s="107"/>
    </row>
    <row r="53" spans="2:7" ht="29" x14ac:dyDescent="0.35">
      <c r="B53" s="144"/>
      <c r="C53" s="17" t="s">
        <v>68</v>
      </c>
      <c r="D53" s="89"/>
      <c r="E53" s="30" t="str">
        <f t="shared" si="4"/>
        <v xml:space="preserve">--- </v>
      </c>
      <c r="F53" s="107"/>
      <c r="G53" s="27"/>
    </row>
    <row r="54" spans="2:7" x14ac:dyDescent="0.35">
      <c r="B54" s="144"/>
      <c r="C54" s="4" t="s">
        <v>69</v>
      </c>
      <c r="D54" s="89"/>
      <c r="E54" s="30" t="str">
        <f>IF(D54="S",8,"--- ")</f>
        <v xml:space="preserve">--- </v>
      </c>
      <c r="F54" s="107"/>
    </row>
    <row r="55" spans="2:7" x14ac:dyDescent="0.35">
      <c r="B55" s="145"/>
      <c r="C55" s="4" t="s">
        <v>70</v>
      </c>
      <c r="D55" s="89"/>
      <c r="E55" s="30" t="str">
        <f>IF(D55="S",4,"--- ")</f>
        <v xml:space="preserve">--- </v>
      </c>
      <c r="F55" s="107"/>
      <c r="G55" s="27"/>
    </row>
    <row r="56" spans="2:7" x14ac:dyDescent="0.35">
      <c r="B56" s="4" t="s">
        <v>71</v>
      </c>
      <c r="C56" s="32" t="s">
        <v>57</v>
      </c>
      <c r="D56" s="90"/>
      <c r="E56" s="30">
        <f t="shared" ref="E56" si="5">IF(D56="S",10,0)</f>
        <v>0</v>
      </c>
      <c r="F56" s="104">
        <v>0.2</v>
      </c>
    </row>
    <row r="57" spans="2:7" x14ac:dyDescent="0.35">
      <c r="B57" s="146" t="s">
        <v>72</v>
      </c>
      <c r="C57" s="4" t="s">
        <v>73</v>
      </c>
      <c r="D57" s="90"/>
      <c r="E57" s="30" t="str">
        <f t="shared" si="4"/>
        <v xml:space="preserve">--- </v>
      </c>
      <c r="F57" s="107">
        <v>0.2</v>
      </c>
    </row>
    <row r="58" spans="2:7" x14ac:dyDescent="0.35">
      <c r="B58" s="147"/>
      <c r="C58" s="4" t="s">
        <v>74</v>
      </c>
      <c r="D58" s="90"/>
      <c r="E58" s="30" t="str">
        <f>IF(D58="S",8,"--- ")</f>
        <v xml:space="preserve">--- </v>
      </c>
      <c r="F58" s="107"/>
    </row>
    <row r="59" spans="2:7" x14ac:dyDescent="0.35">
      <c r="B59" s="147"/>
      <c r="C59" s="4" t="s">
        <v>75</v>
      </c>
      <c r="D59" s="90"/>
      <c r="E59" s="30" t="str">
        <f>IF(D59="S",6,"--- ")</f>
        <v xml:space="preserve">--- </v>
      </c>
      <c r="F59" s="107"/>
    </row>
    <row r="60" spans="2:7" x14ac:dyDescent="0.35">
      <c r="B60" s="148"/>
      <c r="C60" s="4" t="s">
        <v>76</v>
      </c>
      <c r="D60" s="90"/>
      <c r="E60" s="30" t="str">
        <f>IF(D60="S",5,"--- ")</f>
        <v xml:space="preserve">--- </v>
      </c>
      <c r="F60" s="107"/>
    </row>
    <row r="61" spans="2:7" ht="15" customHeight="1" x14ac:dyDescent="0.35">
      <c r="B61" s="47"/>
      <c r="C61" s="43"/>
      <c r="D61" s="84" t="s">
        <v>102</v>
      </c>
      <c r="E61" s="85">
        <f>SUM(E51:E55)*F51+E56*F56+SUM(E57:E60)*F57</f>
        <v>6</v>
      </c>
      <c r="F61" s="116"/>
    </row>
    <row r="62" spans="2:7" x14ac:dyDescent="0.35">
      <c r="B62" s="47"/>
      <c r="C62" s="43"/>
      <c r="D62" s="65" t="s">
        <v>127</v>
      </c>
      <c r="E62" s="67">
        <f>E49*C29+E61*C29</f>
        <v>3</v>
      </c>
      <c r="F62" s="117"/>
    </row>
    <row r="63" spans="2:7" x14ac:dyDescent="0.35">
      <c r="B63" s="39" t="s">
        <v>80</v>
      </c>
      <c r="C63" s="60">
        <v>0.25</v>
      </c>
      <c r="D63" s="40"/>
      <c r="E63" s="41"/>
      <c r="F63" s="118"/>
      <c r="G63" s="27"/>
    </row>
    <row r="64" spans="2:7" x14ac:dyDescent="0.35">
      <c r="B64" s="149" t="s">
        <v>81</v>
      </c>
      <c r="C64" s="59" t="s">
        <v>83</v>
      </c>
      <c r="D64" s="89"/>
      <c r="E64" s="30" t="str">
        <f>IF(D64="S","OK!","--- ")</f>
        <v xml:space="preserve">--- </v>
      </c>
      <c r="F64" s="119" t="s">
        <v>104</v>
      </c>
    </row>
    <row r="65" spans="2:7" x14ac:dyDescent="0.35">
      <c r="B65" s="149"/>
      <c r="C65" s="4" t="s">
        <v>84</v>
      </c>
      <c r="D65" s="89"/>
      <c r="E65" s="30" t="str">
        <f>IF(D65="S","OK!","--- ")</f>
        <v xml:space="preserve">--- </v>
      </c>
      <c r="F65" s="120"/>
    </row>
    <row r="66" spans="2:7" x14ac:dyDescent="0.35">
      <c r="B66" s="4" t="s">
        <v>82</v>
      </c>
      <c r="C66" s="32" t="s">
        <v>57</v>
      </c>
      <c r="D66" s="89"/>
      <c r="E66" s="30">
        <f>IF(D66="S",10,0)</f>
        <v>0</v>
      </c>
      <c r="F66" s="104">
        <v>0.2</v>
      </c>
      <c r="G66" s="27"/>
    </row>
    <row r="67" spans="2:7" x14ac:dyDescent="0.35">
      <c r="B67" s="143" t="s">
        <v>123</v>
      </c>
      <c r="C67" s="4" t="s">
        <v>59</v>
      </c>
      <c r="D67" s="89"/>
      <c r="E67" s="30" t="str">
        <f t="shared" ref="E67" si="6">IF(D67="S",10,"--- ")</f>
        <v xml:space="preserve">--- </v>
      </c>
      <c r="F67" s="107">
        <v>0.5</v>
      </c>
    </row>
    <row r="68" spans="2:7" x14ac:dyDescent="0.35">
      <c r="B68" s="144"/>
      <c r="C68" s="4" t="s">
        <v>60</v>
      </c>
      <c r="D68" s="89"/>
      <c r="E68" s="30" t="str">
        <f>IF(D68="S",7,"--- ")</f>
        <v xml:space="preserve">--- </v>
      </c>
      <c r="F68" s="107"/>
    </row>
    <row r="69" spans="2:7" x14ac:dyDescent="0.35">
      <c r="B69" s="144"/>
      <c r="C69" s="4" t="s">
        <v>61</v>
      </c>
      <c r="D69" s="89"/>
      <c r="E69" s="30" t="str">
        <f>IF(D69="S",5,"--- ")</f>
        <v xml:space="preserve">--- </v>
      </c>
      <c r="F69" s="107"/>
      <c r="G69" s="27"/>
    </row>
    <row r="70" spans="2:7" x14ac:dyDescent="0.35">
      <c r="B70" s="144"/>
      <c r="C70" s="4" t="s">
        <v>85</v>
      </c>
      <c r="D70" s="89"/>
      <c r="E70" s="30" t="str">
        <f>IF(D70="S",3,"--- ")</f>
        <v xml:space="preserve">--- </v>
      </c>
      <c r="F70" s="107"/>
      <c r="G70" s="27"/>
    </row>
    <row r="71" spans="2:7" x14ac:dyDescent="0.35">
      <c r="B71" s="145"/>
      <c r="C71" s="4" t="s">
        <v>67</v>
      </c>
      <c r="D71" s="89"/>
      <c r="E71" s="30" t="str">
        <f>IF(D71="S",0,"--- ")</f>
        <v xml:space="preserve">--- </v>
      </c>
      <c r="F71" s="107"/>
    </row>
    <row r="72" spans="2:7" ht="43.5" x14ac:dyDescent="0.35">
      <c r="B72" s="17" t="s">
        <v>86</v>
      </c>
      <c r="C72" s="32" t="s">
        <v>57</v>
      </c>
      <c r="D72" s="89"/>
      <c r="E72" s="30">
        <f>IF(D72="S",10,0)</f>
        <v>0</v>
      </c>
      <c r="F72" s="104">
        <v>0.3</v>
      </c>
    </row>
    <row r="73" spans="2:7" x14ac:dyDescent="0.35">
      <c r="B73" s="48"/>
      <c r="C73" s="49"/>
      <c r="D73" s="65" t="s">
        <v>127</v>
      </c>
      <c r="E73" s="67">
        <f>E66*F66+SUM(E67:E71)*F67+E72*F72</f>
        <v>0</v>
      </c>
      <c r="F73" s="114"/>
      <c r="G73" s="27"/>
    </row>
    <row r="74" spans="2:7" x14ac:dyDescent="0.35">
      <c r="B74" s="39" t="s">
        <v>87</v>
      </c>
      <c r="C74" s="60">
        <v>0.15</v>
      </c>
      <c r="D74" s="40"/>
      <c r="E74" s="41"/>
      <c r="F74" s="115"/>
    </row>
    <row r="75" spans="2:7" ht="43.5" x14ac:dyDescent="0.35">
      <c r="B75" s="150" t="s">
        <v>92</v>
      </c>
      <c r="C75" s="31" t="s">
        <v>88</v>
      </c>
      <c r="D75" s="89"/>
      <c r="E75" s="30">
        <f>IF(D75="S",2.5,0)</f>
        <v>0</v>
      </c>
      <c r="F75" s="107">
        <v>0.3</v>
      </c>
    </row>
    <row r="76" spans="2:7" ht="43.5" x14ac:dyDescent="0.35">
      <c r="B76" s="150"/>
      <c r="C76" s="17" t="s">
        <v>89</v>
      </c>
      <c r="D76" s="89"/>
      <c r="E76" s="30">
        <f t="shared" ref="E76:E78" si="7">IF(D76="S",2.5,0)</f>
        <v>0</v>
      </c>
      <c r="F76" s="107"/>
      <c r="G76" s="27"/>
    </row>
    <row r="77" spans="2:7" x14ac:dyDescent="0.35">
      <c r="B77" s="150"/>
      <c r="C77" s="17" t="s">
        <v>90</v>
      </c>
      <c r="D77" s="89"/>
      <c r="E77" s="30">
        <f t="shared" si="7"/>
        <v>0</v>
      </c>
      <c r="F77" s="107"/>
      <c r="G77" s="27"/>
    </row>
    <row r="78" spans="2:7" ht="29" x14ac:dyDescent="0.35">
      <c r="B78" s="150"/>
      <c r="C78" s="17" t="s">
        <v>91</v>
      </c>
      <c r="D78" s="89"/>
      <c r="E78" s="30">
        <f t="shared" si="7"/>
        <v>0</v>
      </c>
      <c r="F78" s="107"/>
      <c r="G78" s="27"/>
    </row>
    <row r="79" spans="2:7" x14ac:dyDescent="0.35">
      <c r="B79" s="4" t="s">
        <v>93</v>
      </c>
      <c r="C79" s="17" t="s">
        <v>94</v>
      </c>
      <c r="D79" s="89"/>
      <c r="E79" s="30">
        <f>IF(D79="S",10,0)</f>
        <v>0</v>
      </c>
      <c r="F79" s="104">
        <v>0.25</v>
      </c>
    </row>
    <row r="80" spans="2:7" ht="72.5" x14ac:dyDescent="0.35">
      <c r="B80" s="32" t="s">
        <v>95</v>
      </c>
      <c r="C80" s="17" t="s">
        <v>96</v>
      </c>
      <c r="D80" s="89"/>
      <c r="E80" s="30">
        <f t="shared" ref="E80:E81" si="8">IF(D80="S",10,0)</f>
        <v>0</v>
      </c>
      <c r="F80" s="104">
        <v>0.25</v>
      </c>
    </row>
    <row r="81" spans="2:6" ht="29" x14ac:dyDescent="0.35">
      <c r="B81" s="4" t="s">
        <v>97</v>
      </c>
      <c r="C81" s="17" t="s">
        <v>98</v>
      </c>
      <c r="D81" s="89"/>
      <c r="E81" s="30">
        <f t="shared" si="8"/>
        <v>0</v>
      </c>
      <c r="F81" s="104">
        <v>0.2</v>
      </c>
    </row>
    <row r="82" spans="2:6" x14ac:dyDescent="0.35">
      <c r="D82" s="65" t="s">
        <v>127</v>
      </c>
      <c r="E82" s="67">
        <f>(SUM(E75:E78)*F75+E79*F79+E80*F80+E81*F81)</f>
        <v>0</v>
      </c>
    </row>
    <row r="83" spans="2:6" ht="15" thickBot="1" x14ac:dyDescent="0.4"/>
    <row r="84" spans="2:6" x14ac:dyDescent="0.35">
      <c r="C84" s="68" t="s">
        <v>106</v>
      </c>
      <c r="D84" s="69">
        <f>E21*(E28*C22+E62*C29+E73*C63+E82*C74)</f>
        <v>2.5</v>
      </c>
    </row>
    <row r="85" spans="2:6" ht="21" x14ac:dyDescent="0.5">
      <c r="C85" s="74" t="s">
        <v>105</v>
      </c>
      <c r="D85" s="86" t="str">
        <f>IF(E11&gt;=50,IF(D84&lt;3,"LNC",IF(D84&lt;5,"L4",IF(D84&lt;7.5,"L3",IF(D84&lt;9,"L2","L1")))),"Menos de 50 páginas")</f>
        <v>LNC</v>
      </c>
      <c r="E85" s="78" t="str">
        <f>IF(D9="N","O LIVRO NÃO PODE SER CONSIDERADO"," ")</f>
        <v xml:space="preserve"> </v>
      </c>
    </row>
    <row r="86" spans="2:6" x14ac:dyDescent="0.35">
      <c r="C86" s="72"/>
      <c r="D86" s="71"/>
    </row>
    <row r="87" spans="2:6" x14ac:dyDescent="0.35">
      <c r="C87" s="73" t="s">
        <v>115</v>
      </c>
      <c r="D87" s="91">
        <v>5</v>
      </c>
      <c r="E87" s="79">
        <f>IF(D87&gt;8,8,D87)</f>
        <v>5</v>
      </c>
    </row>
    <row r="88" spans="2:6" ht="43.5" customHeight="1" x14ac:dyDescent="0.35">
      <c r="C88" s="73" t="s">
        <v>116</v>
      </c>
      <c r="D88" s="91">
        <v>2</v>
      </c>
    </row>
    <row r="89" spans="2:6" x14ac:dyDescent="0.35">
      <c r="C89" s="70" t="s">
        <v>106</v>
      </c>
      <c r="D89" s="92" t="str">
        <f>IF(D85="L4",D84*D88/E87,IF(D85="L3",D84*D88/E87,IF(D85="L2",D84*D88/E87,IF(D85="L1",D84*D88/E87,"LNC"))))</f>
        <v>LNC</v>
      </c>
    </row>
    <row r="90" spans="2:6" ht="19" thickBot="1" x14ac:dyDescent="0.5">
      <c r="C90" s="75" t="s">
        <v>117</v>
      </c>
      <c r="D90" s="76" t="str">
        <f>IF(D89="LNC","LNC",IF(D89&lt;1.25,"LNC",IF(D89&lt;2.5,"C4",IF(D89&lt;3.75,"C3",IF(D89&lt;4.5,"C2","C1")))))</f>
        <v>LNC</v>
      </c>
    </row>
    <row r="91" spans="2:6" ht="23.5" x14ac:dyDescent="0.55000000000000004">
      <c r="B91" s="151" t="s">
        <v>118</v>
      </c>
      <c r="C91" s="151"/>
      <c r="D91" s="151"/>
      <c r="E91" s="151"/>
      <c r="F91" s="151"/>
    </row>
  </sheetData>
  <sheetProtection algorithmName="SHA-512" hashValue="YyG05FkQYMd/jmAkAqI+L6gr2FLXEFBfxF15CESSColCz4Zo+dQzAHQPKVetOawhgf/HE4CQEKJwQJPASDKydg==" saltValue="sX5Id+4xFLADwsXYVoKnyw==" spinCount="100000" sheet="1" selectLockedCells="1"/>
  <mergeCells count="42">
    <mergeCell ref="B75:B78"/>
    <mergeCell ref="F75:F78"/>
    <mergeCell ref="B91:F91"/>
    <mergeCell ref="F61:F63"/>
    <mergeCell ref="B64:B65"/>
    <mergeCell ref="F64:F65"/>
    <mergeCell ref="B67:B71"/>
    <mergeCell ref="F67:F71"/>
    <mergeCell ref="F73:F74"/>
    <mergeCell ref="F49:F50"/>
    <mergeCell ref="B50:E50"/>
    <mergeCell ref="B51:B55"/>
    <mergeCell ref="F51:F55"/>
    <mergeCell ref="B57:B60"/>
    <mergeCell ref="F57:F60"/>
    <mergeCell ref="B30:E30"/>
    <mergeCell ref="B31:B38"/>
    <mergeCell ref="F31:F38"/>
    <mergeCell ref="B40:B42"/>
    <mergeCell ref="F40:F42"/>
    <mergeCell ref="B45:B48"/>
    <mergeCell ref="F45:F48"/>
    <mergeCell ref="B9:C9"/>
    <mergeCell ref="B12:F12"/>
    <mergeCell ref="F14:F21"/>
    <mergeCell ref="B15:E15"/>
    <mergeCell ref="B23:B25"/>
    <mergeCell ref="F23:F28"/>
    <mergeCell ref="B26:B27"/>
    <mergeCell ref="B6:C6"/>
    <mergeCell ref="D6:F6"/>
    <mergeCell ref="B7:C7"/>
    <mergeCell ref="D7:F7"/>
    <mergeCell ref="B8:C8"/>
    <mergeCell ref="D8:F8"/>
    <mergeCell ref="C1:F1"/>
    <mergeCell ref="B2:C2"/>
    <mergeCell ref="D2:F2"/>
    <mergeCell ref="B3:C3"/>
    <mergeCell ref="D3:F3"/>
    <mergeCell ref="B5:C5"/>
    <mergeCell ref="D5:F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zoomScale="60" zoomScaleNormal="60" workbookViewId="0">
      <selection activeCell="G8" sqref="G8"/>
    </sheetView>
  </sheetViews>
  <sheetFormatPr defaultRowHeight="14.5" x14ac:dyDescent="0.35"/>
  <cols>
    <col min="2" max="2" width="68.81640625" customWidth="1"/>
    <col min="3" max="3" width="44.26953125" customWidth="1"/>
    <col min="4" max="4" width="35.54296875" customWidth="1"/>
    <col min="5" max="5" width="11" customWidth="1"/>
    <col min="6" max="6" width="34.7265625" customWidth="1"/>
    <col min="7" max="7" width="18.54296875" customWidth="1"/>
    <col min="8" max="8" width="23.1796875" customWidth="1"/>
  </cols>
  <sheetData>
    <row r="1" spans="1:9" s="1" customFormat="1" ht="29" x14ac:dyDescent="0.35">
      <c r="A1" s="1" t="s">
        <v>119</v>
      </c>
      <c r="B1" s="5" t="s">
        <v>24</v>
      </c>
      <c r="C1" s="5" t="s">
        <v>23</v>
      </c>
      <c r="D1" s="5" t="s">
        <v>21</v>
      </c>
      <c r="E1" s="5" t="s">
        <v>25</v>
      </c>
      <c r="F1" s="5" t="s">
        <v>22</v>
      </c>
      <c r="G1" s="16" t="s">
        <v>26</v>
      </c>
      <c r="H1" s="16" t="s">
        <v>33</v>
      </c>
    </row>
    <row r="3" spans="1:9" ht="69.5" x14ac:dyDescent="0.35">
      <c r="A3" s="30">
        <v>2019</v>
      </c>
      <c r="B3" s="80" t="s">
        <v>136</v>
      </c>
      <c r="C3" s="32" t="s">
        <v>132</v>
      </c>
      <c r="D3" s="81" t="s">
        <v>133</v>
      </c>
      <c r="E3" s="32" t="s">
        <v>134</v>
      </c>
      <c r="F3" s="32"/>
      <c r="G3" s="30" t="s">
        <v>138</v>
      </c>
      <c r="H3" s="32"/>
    </row>
    <row r="4" spans="1:9" x14ac:dyDescent="0.35">
      <c r="A4" s="30"/>
      <c r="B4" s="80"/>
      <c r="C4" s="32"/>
      <c r="D4" s="81"/>
      <c r="E4" s="32"/>
      <c r="F4" s="32"/>
      <c r="G4" s="30"/>
      <c r="H4" s="32"/>
    </row>
    <row r="5" spans="1:9" x14ac:dyDescent="0.35">
      <c r="A5" s="30"/>
      <c r="B5" s="80"/>
      <c r="C5" s="32"/>
      <c r="D5" s="81"/>
      <c r="E5" s="32"/>
      <c r="F5" s="32"/>
      <c r="G5" s="30"/>
      <c r="H5" s="32"/>
    </row>
    <row r="6" spans="1:9" x14ac:dyDescent="0.35">
      <c r="A6" s="30"/>
      <c r="B6" s="80"/>
      <c r="C6" s="32"/>
      <c r="D6" s="81"/>
      <c r="E6" s="32"/>
      <c r="F6" s="32"/>
      <c r="G6" s="30"/>
      <c r="H6" s="32"/>
      <c r="I6" s="15"/>
    </row>
    <row r="7" spans="1:9" x14ac:dyDescent="0.35">
      <c r="A7" s="30"/>
      <c r="B7" s="80"/>
      <c r="C7" s="81"/>
      <c r="D7" s="81"/>
      <c r="E7" s="32"/>
      <c r="F7" s="32"/>
      <c r="G7" s="30"/>
      <c r="H7" s="32"/>
      <c r="I7" s="15"/>
    </row>
    <row r="8" spans="1:9" x14ac:dyDescent="0.35">
      <c r="A8" s="30"/>
      <c r="B8" s="80"/>
      <c r="C8" s="32"/>
      <c r="D8" s="81"/>
      <c r="E8" s="32"/>
      <c r="F8" s="32"/>
      <c r="G8" s="30"/>
      <c r="H8" s="32"/>
      <c r="I8" s="15"/>
    </row>
    <row r="9" spans="1:9" x14ac:dyDescent="0.35">
      <c r="A9" s="30"/>
      <c r="B9" s="80"/>
      <c r="C9" s="32"/>
      <c r="D9" s="81"/>
      <c r="E9" s="32"/>
      <c r="F9" s="32"/>
      <c r="G9" s="30"/>
      <c r="H9" s="32"/>
      <c r="I9" s="15"/>
    </row>
    <row r="10" spans="1:9" x14ac:dyDescent="0.35">
      <c r="A10" s="30"/>
      <c r="B10" s="80"/>
      <c r="C10" s="32"/>
      <c r="D10" s="81"/>
      <c r="E10" s="32"/>
      <c r="F10" s="32"/>
      <c r="G10" s="30"/>
      <c r="H10" s="32"/>
      <c r="I10" s="15"/>
    </row>
    <row r="11" spans="1:9" x14ac:dyDescent="0.35">
      <c r="A11" s="30"/>
      <c r="B11" s="80"/>
      <c r="C11" s="32"/>
      <c r="D11" s="32"/>
      <c r="E11" s="32"/>
      <c r="F11" s="32"/>
      <c r="G11" s="30"/>
      <c r="H11" s="32"/>
    </row>
    <row r="12" spans="1:9" x14ac:dyDescent="0.35">
      <c r="A12" s="30"/>
      <c r="B12" s="80"/>
      <c r="C12" s="32"/>
      <c r="D12" s="81"/>
      <c r="E12" s="32"/>
      <c r="F12" s="32"/>
      <c r="G12" s="30"/>
      <c r="H12" s="32"/>
      <c r="I12" s="15"/>
    </row>
    <row r="13" spans="1:9" x14ac:dyDescent="0.35">
      <c r="A13" s="30"/>
      <c r="B13" s="80"/>
      <c r="C13" s="32"/>
      <c r="D13" s="81"/>
      <c r="E13" s="32"/>
      <c r="F13" s="32"/>
      <c r="G13" s="30"/>
      <c r="H13" s="32"/>
      <c r="I13" s="15"/>
    </row>
    <row r="14" spans="1:9" x14ac:dyDescent="0.35">
      <c r="A14" s="30"/>
      <c r="B14" s="80"/>
      <c r="C14" s="32"/>
      <c r="D14" s="81"/>
      <c r="E14" s="32"/>
      <c r="F14" s="32"/>
      <c r="G14" s="30"/>
      <c r="H14" s="32"/>
      <c r="I14" s="15"/>
    </row>
    <row r="15" spans="1:9" x14ac:dyDescent="0.35">
      <c r="A15" s="30"/>
      <c r="B15" s="80"/>
      <c r="C15" s="32"/>
      <c r="D15" s="32"/>
      <c r="E15" s="32"/>
      <c r="F15" s="32"/>
      <c r="G15" s="30"/>
      <c r="H15" s="32"/>
      <c r="I15" s="15"/>
    </row>
    <row r="16" spans="1:9" x14ac:dyDescent="0.35">
      <c r="A16" s="30"/>
      <c r="B16" s="80"/>
      <c r="C16" s="32"/>
      <c r="D16" s="81"/>
      <c r="E16" s="32"/>
      <c r="F16" s="32"/>
      <c r="G16" s="30"/>
      <c r="H16" s="32"/>
      <c r="I16" s="15"/>
    </row>
    <row r="17" spans="1:9" x14ac:dyDescent="0.35">
      <c r="A17" s="30"/>
      <c r="B17" s="80"/>
      <c r="C17" s="32"/>
      <c r="D17" s="81"/>
      <c r="E17" s="32"/>
      <c r="F17" s="32"/>
      <c r="G17" s="30"/>
      <c r="H17" s="32"/>
      <c r="I17" s="15"/>
    </row>
    <row r="18" spans="1:9" x14ac:dyDescent="0.35">
      <c r="A18" s="30"/>
      <c r="B18" s="80"/>
      <c r="C18" s="32"/>
      <c r="D18" s="81"/>
      <c r="E18" s="32"/>
      <c r="F18" s="32"/>
      <c r="G18" s="30"/>
      <c r="H18" s="32"/>
      <c r="I18" s="15"/>
    </row>
    <row r="19" spans="1:9" x14ac:dyDescent="0.35">
      <c r="A19" s="30"/>
      <c r="B19" s="80"/>
      <c r="C19" s="32"/>
      <c r="D19" s="81"/>
      <c r="E19" s="32"/>
      <c r="F19" s="32"/>
      <c r="G19" s="30"/>
      <c r="H19" s="32"/>
      <c r="I19" s="15"/>
    </row>
    <row r="20" spans="1:9" x14ac:dyDescent="0.35">
      <c r="A20" s="30"/>
      <c r="B20" s="80"/>
      <c r="C20" s="32"/>
      <c r="D20" s="81"/>
      <c r="E20" s="32"/>
      <c r="F20" s="32"/>
      <c r="G20" s="30"/>
      <c r="H20" s="32"/>
      <c r="I20" s="15"/>
    </row>
    <row r="21" spans="1:9" x14ac:dyDescent="0.35">
      <c r="A21" s="30"/>
      <c r="B21" s="80"/>
      <c r="C21" s="32"/>
      <c r="D21" s="81"/>
      <c r="E21" s="32"/>
      <c r="F21" s="32"/>
      <c r="G21" s="30"/>
      <c r="H21" s="32"/>
      <c r="I21" s="15"/>
    </row>
    <row r="22" spans="1:9" x14ac:dyDescent="0.35">
      <c r="A22" s="30"/>
      <c r="B22" s="80"/>
      <c r="C22" s="32"/>
      <c r="D22" s="81"/>
      <c r="E22" s="32"/>
      <c r="F22" s="32"/>
      <c r="G22" s="30"/>
      <c r="H22" s="32"/>
    </row>
    <row r="23" spans="1:9" x14ac:dyDescent="0.35">
      <c r="A23" s="30"/>
      <c r="B23" s="80"/>
      <c r="C23" s="32"/>
      <c r="D23" s="81"/>
      <c r="E23" s="32"/>
      <c r="F23" s="32"/>
      <c r="G23" s="30"/>
      <c r="H23" s="32"/>
    </row>
    <row r="24" spans="1:9" x14ac:dyDescent="0.35">
      <c r="A24" s="30"/>
      <c r="B24" s="80"/>
      <c r="C24" s="32"/>
      <c r="D24" s="81"/>
      <c r="E24" s="32"/>
      <c r="F24" s="32"/>
      <c r="G24" s="30"/>
      <c r="H24" s="32"/>
    </row>
    <row r="26" spans="1:9" ht="15" thickBot="1" x14ac:dyDescent="0.4"/>
    <row r="27" spans="1:9" x14ac:dyDescent="0.35">
      <c r="B27" s="18" t="s">
        <v>27</v>
      </c>
      <c r="C27" s="19"/>
      <c r="D27" s="19"/>
      <c r="E27" s="19"/>
      <c r="F27" s="20"/>
    </row>
    <row r="28" spans="1:9" x14ac:dyDescent="0.35">
      <c r="B28" s="21" t="s">
        <v>28</v>
      </c>
      <c r="C28" s="22"/>
      <c r="D28" s="22"/>
      <c r="E28" s="22"/>
      <c r="F28" s="23"/>
    </row>
    <row r="29" spans="1:9" x14ac:dyDescent="0.35">
      <c r="B29" s="21" t="s">
        <v>29</v>
      </c>
      <c r="C29" s="22"/>
      <c r="D29" s="22"/>
      <c r="E29" s="22"/>
      <c r="F29" s="23"/>
    </row>
    <row r="30" spans="1:9" x14ac:dyDescent="0.35">
      <c r="B30" s="21" t="s">
        <v>30</v>
      </c>
      <c r="C30" s="22"/>
      <c r="D30" s="22"/>
      <c r="E30" s="22"/>
      <c r="F30" s="23"/>
    </row>
    <row r="31" spans="1:9" x14ac:dyDescent="0.35">
      <c r="B31" s="21" t="s">
        <v>31</v>
      </c>
      <c r="C31" s="22"/>
      <c r="D31" s="22"/>
      <c r="E31" s="22"/>
      <c r="F31" s="23"/>
    </row>
    <row r="32" spans="1:9" x14ac:dyDescent="0.35">
      <c r="B32" s="21" t="s">
        <v>32</v>
      </c>
      <c r="C32" s="22"/>
      <c r="D32" s="22"/>
      <c r="E32" s="22"/>
      <c r="F32" s="23"/>
    </row>
    <row r="33" spans="2:6" x14ac:dyDescent="0.35">
      <c r="B33" s="21"/>
      <c r="C33" s="22"/>
      <c r="D33" s="22"/>
      <c r="E33" s="22"/>
      <c r="F33" s="23"/>
    </row>
    <row r="34" spans="2:6" x14ac:dyDescent="0.35">
      <c r="B34" s="21"/>
      <c r="C34" s="22"/>
      <c r="D34" s="22"/>
      <c r="E34" s="22"/>
      <c r="F34" s="23"/>
    </row>
    <row r="35" spans="2:6" ht="15" thickBot="1" x14ac:dyDescent="0.4">
      <c r="B35" s="24"/>
      <c r="C35" s="25"/>
      <c r="D35" s="25"/>
      <c r="E35" s="25"/>
      <c r="F35" s="26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85"/>
  <sheetViews>
    <sheetView tabSelected="1" topLeftCell="A76" workbookViewId="0">
      <selection activeCell="D75" sqref="D75"/>
    </sheetView>
  </sheetViews>
  <sheetFormatPr defaultRowHeight="14.5" x14ac:dyDescent="0.35"/>
  <cols>
    <col min="1" max="1" width="1.1796875" customWidth="1"/>
    <col min="2" max="2" width="32.453125" customWidth="1"/>
    <col min="3" max="3" width="42.26953125" customWidth="1"/>
    <col min="4" max="5" width="12.26953125" customWidth="1"/>
    <col min="6" max="6" width="13.453125" customWidth="1"/>
  </cols>
  <sheetData>
    <row r="1" spans="2:8" ht="18.5" x14ac:dyDescent="0.45">
      <c r="B1" s="63" t="s">
        <v>108</v>
      </c>
      <c r="C1" s="124"/>
      <c r="D1" s="125"/>
      <c r="E1" s="125"/>
      <c r="F1" s="126"/>
    </row>
    <row r="2" spans="2:8" ht="72.5" customHeight="1" x14ac:dyDescent="0.35">
      <c r="B2" s="133" t="s">
        <v>114</v>
      </c>
      <c r="C2" s="133"/>
      <c r="D2" s="130" t="s">
        <v>124</v>
      </c>
      <c r="E2" s="131"/>
      <c r="F2" s="132"/>
    </row>
    <row r="3" spans="2:8" x14ac:dyDescent="0.35">
      <c r="B3" s="121"/>
      <c r="C3" s="121"/>
      <c r="D3" s="121"/>
      <c r="E3" s="121"/>
      <c r="F3" s="121"/>
    </row>
    <row r="4" spans="2:8" x14ac:dyDescent="0.35">
      <c r="B4" s="94"/>
      <c r="C4" s="95"/>
      <c r="D4" s="94"/>
      <c r="E4" s="96"/>
      <c r="F4" s="95"/>
    </row>
    <row r="5" spans="2:8" x14ac:dyDescent="0.35">
      <c r="B5" s="134"/>
      <c r="C5" s="135"/>
      <c r="D5" s="134"/>
      <c r="E5" s="136"/>
      <c r="F5" s="135"/>
    </row>
    <row r="6" spans="2:8" x14ac:dyDescent="0.35">
      <c r="B6" s="134"/>
      <c r="C6" s="135"/>
      <c r="D6" s="134"/>
      <c r="E6" s="136"/>
      <c r="F6" s="135"/>
    </row>
    <row r="7" spans="2:8" x14ac:dyDescent="0.35">
      <c r="B7" s="121"/>
      <c r="C7" s="121"/>
      <c r="D7" s="121"/>
      <c r="E7" s="121"/>
      <c r="F7" s="121"/>
    </row>
    <row r="8" spans="2:8" x14ac:dyDescent="0.35">
      <c r="B8" s="121"/>
      <c r="C8" s="121"/>
      <c r="D8" s="121"/>
      <c r="E8" s="121"/>
      <c r="F8" s="121"/>
    </row>
    <row r="9" spans="2:8" x14ac:dyDescent="0.35">
      <c r="B9" s="122"/>
      <c r="C9" s="123"/>
      <c r="D9" s="97" t="s">
        <v>42</v>
      </c>
      <c r="E9" s="98"/>
      <c r="F9" s="99"/>
    </row>
    <row r="10" spans="2:8" ht="18.5" x14ac:dyDescent="0.45">
      <c r="B10" s="63" t="s">
        <v>109</v>
      </c>
      <c r="C10" s="88"/>
      <c r="D10" s="61"/>
      <c r="E10" s="61"/>
      <c r="F10" s="61"/>
    </row>
    <row r="11" spans="2:8" ht="37" x14ac:dyDescent="0.45">
      <c r="B11" s="64" t="s">
        <v>111</v>
      </c>
      <c r="C11" s="88"/>
      <c r="D11" s="62" t="s">
        <v>110</v>
      </c>
      <c r="E11" s="87">
        <v>60</v>
      </c>
      <c r="F11" s="77" t="s">
        <v>112</v>
      </c>
    </row>
    <row r="12" spans="2:8" x14ac:dyDescent="0.35">
      <c r="B12" s="127" t="s">
        <v>113</v>
      </c>
      <c r="C12" s="128"/>
      <c r="D12" s="128"/>
      <c r="E12" s="128"/>
      <c r="F12" s="129"/>
    </row>
    <row r="13" spans="2:8" ht="29" x14ac:dyDescent="0.35">
      <c r="B13" s="34" t="s">
        <v>34</v>
      </c>
      <c r="C13" s="34" t="s">
        <v>100</v>
      </c>
      <c r="D13" s="28" t="s">
        <v>41</v>
      </c>
      <c r="E13" s="29" t="s">
        <v>99</v>
      </c>
      <c r="F13" s="36" t="s">
        <v>103</v>
      </c>
      <c r="G13" s="27"/>
    </row>
    <row r="14" spans="2:8" ht="43.5" x14ac:dyDescent="0.35">
      <c r="B14" s="28" t="s">
        <v>35</v>
      </c>
      <c r="C14" s="17" t="s">
        <v>36</v>
      </c>
      <c r="D14" s="89"/>
      <c r="E14" s="37" t="str">
        <f>IF(D14="N"," NÃO PODE SER AVALIADO","OK!")</f>
        <v>OK!</v>
      </c>
      <c r="F14" s="108"/>
      <c r="G14" s="27"/>
    </row>
    <row r="15" spans="2:8" x14ac:dyDescent="0.35">
      <c r="B15" s="137" t="s">
        <v>125</v>
      </c>
      <c r="C15" s="138"/>
      <c r="D15" s="138"/>
      <c r="E15" s="139"/>
      <c r="F15" s="109"/>
      <c r="G15" s="27"/>
      <c r="H15" s="15"/>
    </row>
    <row r="16" spans="2:8" x14ac:dyDescent="0.35">
      <c r="B16" s="4"/>
      <c r="C16" s="4" t="s">
        <v>130</v>
      </c>
      <c r="D16" s="90"/>
      <c r="E16" s="38" t="str">
        <f t="shared" ref="E16:E18" si="0">IF(D16="S",1,"--- ")</f>
        <v xml:space="preserve">--- </v>
      </c>
      <c r="F16" s="109"/>
      <c r="G16" s="27"/>
    </row>
    <row r="17" spans="2:7" x14ac:dyDescent="0.35">
      <c r="B17" s="4"/>
      <c r="C17" s="4" t="s">
        <v>131</v>
      </c>
      <c r="D17" s="90"/>
      <c r="E17" s="38" t="str">
        <f t="shared" si="0"/>
        <v xml:space="preserve">--- </v>
      </c>
      <c r="F17" s="109"/>
    </row>
    <row r="18" spans="2:7" x14ac:dyDescent="0.35">
      <c r="B18" s="4"/>
      <c r="C18" s="4" t="s">
        <v>46</v>
      </c>
      <c r="D18" s="90"/>
      <c r="E18" s="38" t="str">
        <f t="shared" si="0"/>
        <v xml:space="preserve">--- </v>
      </c>
      <c r="F18" s="109"/>
    </row>
    <row r="19" spans="2:7" x14ac:dyDescent="0.35">
      <c r="B19" s="4"/>
      <c r="C19" s="4" t="s">
        <v>47</v>
      </c>
      <c r="D19" s="90"/>
      <c r="E19" s="38" t="str">
        <f>IF(D19="S",1,"--- ")</f>
        <v xml:space="preserve">--- </v>
      </c>
      <c r="F19" s="109"/>
    </row>
    <row r="20" spans="2:7" x14ac:dyDescent="0.35">
      <c r="B20" s="4"/>
      <c r="C20" s="4" t="s">
        <v>107</v>
      </c>
      <c r="D20" s="90"/>
      <c r="E20" s="38" t="str">
        <f>IF(D20="S",0,"--- ")</f>
        <v xml:space="preserve">--- </v>
      </c>
      <c r="F20" s="109"/>
      <c r="G20" s="35"/>
    </row>
    <row r="21" spans="2:7" x14ac:dyDescent="0.35">
      <c r="B21" s="42"/>
      <c r="C21" s="43"/>
      <c r="D21" s="65" t="s">
        <v>101</v>
      </c>
      <c r="E21" s="66">
        <f>SUM(E16:E20)</f>
        <v>0</v>
      </c>
      <c r="F21" s="110"/>
    </row>
    <row r="22" spans="2:7" ht="29" x14ac:dyDescent="0.35">
      <c r="B22" s="55" t="s">
        <v>126</v>
      </c>
      <c r="C22" s="54">
        <v>0.1</v>
      </c>
      <c r="D22" s="44"/>
      <c r="E22" s="53"/>
      <c r="F22" s="51"/>
    </row>
    <row r="23" spans="2:7" ht="43.5" x14ac:dyDescent="0.35">
      <c r="B23" s="143" t="s">
        <v>37</v>
      </c>
      <c r="C23" s="17" t="s">
        <v>38</v>
      </c>
      <c r="D23" s="89"/>
      <c r="E23" s="30" t="str">
        <f>IF(D23="S",10,"--- ")</f>
        <v xml:space="preserve">--- </v>
      </c>
      <c r="F23" s="111">
        <v>0.1</v>
      </c>
    </row>
    <row r="24" spans="2:7" ht="29" x14ac:dyDescent="0.35">
      <c r="B24" s="144"/>
      <c r="C24" s="31" t="s">
        <v>39</v>
      </c>
      <c r="D24" s="89"/>
      <c r="E24" s="30" t="str">
        <f>IF(D24="S",9,"--- ")</f>
        <v xml:space="preserve">--- </v>
      </c>
      <c r="F24" s="112"/>
    </row>
    <row r="25" spans="2:7" x14ac:dyDescent="0.35">
      <c r="B25" s="145"/>
      <c r="C25" s="4" t="s">
        <v>40</v>
      </c>
      <c r="D25" s="89"/>
      <c r="E25" s="30" t="str">
        <f>IF(D25="S",8,"--- ")</f>
        <v xml:space="preserve">--- </v>
      </c>
      <c r="F25" s="112"/>
    </row>
    <row r="26" spans="2:7" ht="43.5" x14ac:dyDescent="0.35">
      <c r="B26" s="143" t="s">
        <v>43</v>
      </c>
      <c r="C26" s="17" t="s">
        <v>44</v>
      </c>
      <c r="D26" s="89"/>
      <c r="E26" s="30" t="str">
        <f t="shared" ref="E26" si="1">IF(D26="S",10,"--- ")</f>
        <v xml:space="preserve">--- </v>
      </c>
      <c r="F26" s="112"/>
    </row>
    <row r="27" spans="2:7" ht="58" x14ac:dyDescent="0.35">
      <c r="B27" s="145"/>
      <c r="C27" s="31" t="s">
        <v>45</v>
      </c>
      <c r="D27" s="89"/>
      <c r="E27" s="30" t="str">
        <f>IF(D27="S",10,"--- ")</f>
        <v xml:space="preserve">--- </v>
      </c>
      <c r="F27" s="112"/>
    </row>
    <row r="28" spans="2:7" x14ac:dyDescent="0.35">
      <c r="B28" s="45"/>
      <c r="C28" s="46"/>
      <c r="D28" s="65" t="s">
        <v>127</v>
      </c>
      <c r="E28" s="67">
        <f>SUM(E23:E25)+SUM(E26:E27)</f>
        <v>0</v>
      </c>
      <c r="F28" s="113"/>
    </row>
    <row r="29" spans="2:7" x14ac:dyDescent="0.35">
      <c r="B29" s="55" t="s">
        <v>77</v>
      </c>
      <c r="C29" s="58">
        <v>0.5</v>
      </c>
      <c r="D29" s="56"/>
      <c r="E29" s="57"/>
      <c r="F29" s="33"/>
    </row>
    <row r="30" spans="2:7" x14ac:dyDescent="0.35">
      <c r="B30" s="137" t="s">
        <v>78</v>
      </c>
      <c r="C30" s="138"/>
      <c r="D30" s="138"/>
      <c r="E30" s="139"/>
      <c r="F30" s="50"/>
    </row>
    <row r="31" spans="2:7" x14ac:dyDescent="0.35">
      <c r="B31" s="143" t="s">
        <v>120</v>
      </c>
      <c r="C31" s="4" t="s">
        <v>48</v>
      </c>
      <c r="D31" s="89"/>
      <c r="E31" s="30" t="str">
        <f t="shared" ref="E31:E40" si="2">IF(D31="S",10,"--- ")</f>
        <v xml:space="preserve">--- </v>
      </c>
      <c r="F31" s="107">
        <v>0.05</v>
      </c>
      <c r="G31" s="27"/>
    </row>
    <row r="32" spans="2:7" x14ac:dyDescent="0.35">
      <c r="B32" s="144"/>
      <c r="C32" s="4" t="s">
        <v>49</v>
      </c>
      <c r="D32" s="89"/>
      <c r="E32" s="30" t="str">
        <f t="shared" si="2"/>
        <v xml:space="preserve">--- </v>
      </c>
      <c r="F32" s="107"/>
    </row>
    <row r="33" spans="2:7" x14ac:dyDescent="0.35">
      <c r="B33" s="144"/>
      <c r="C33" s="4" t="s">
        <v>50</v>
      </c>
      <c r="D33" s="89"/>
      <c r="E33" s="30" t="str">
        <f t="shared" si="2"/>
        <v xml:space="preserve">--- </v>
      </c>
      <c r="F33" s="107"/>
    </row>
    <row r="34" spans="2:7" x14ac:dyDescent="0.35">
      <c r="B34" s="144"/>
      <c r="C34" s="4" t="s">
        <v>51</v>
      </c>
      <c r="D34" s="89"/>
      <c r="E34" s="30" t="str">
        <f t="shared" si="2"/>
        <v xml:space="preserve">--- </v>
      </c>
      <c r="F34" s="107"/>
    </row>
    <row r="35" spans="2:7" x14ac:dyDescent="0.35">
      <c r="B35" s="144"/>
      <c r="C35" s="4" t="s">
        <v>52</v>
      </c>
      <c r="D35" s="89"/>
      <c r="E35" s="30" t="str">
        <f t="shared" si="2"/>
        <v xml:space="preserve">--- </v>
      </c>
      <c r="F35" s="107"/>
    </row>
    <row r="36" spans="2:7" x14ac:dyDescent="0.35">
      <c r="B36" s="144"/>
      <c r="C36" s="4" t="s">
        <v>53</v>
      </c>
      <c r="D36" s="89"/>
      <c r="E36" s="30" t="str">
        <f t="shared" si="2"/>
        <v xml:space="preserve">--- </v>
      </c>
      <c r="F36" s="107"/>
      <c r="G36" s="27"/>
    </row>
    <row r="37" spans="2:7" x14ac:dyDescent="0.35">
      <c r="B37" s="144"/>
      <c r="C37" s="4" t="s">
        <v>54</v>
      </c>
      <c r="D37" s="89"/>
      <c r="E37" s="30" t="str">
        <f>IF(D37="S",6,"--- ")</f>
        <v xml:space="preserve">--- </v>
      </c>
      <c r="F37" s="107"/>
    </row>
    <row r="38" spans="2:7" x14ac:dyDescent="0.35">
      <c r="B38" s="145"/>
      <c r="C38" s="4" t="s">
        <v>55</v>
      </c>
      <c r="D38" s="89"/>
      <c r="E38" s="30" t="str">
        <f>IF(D38="S",3,"--- ")</f>
        <v xml:space="preserve">--- </v>
      </c>
      <c r="F38" s="107"/>
      <c r="G38" s="27"/>
    </row>
    <row r="39" spans="2:7" ht="43.5" x14ac:dyDescent="0.35">
      <c r="B39" s="17" t="s">
        <v>56</v>
      </c>
      <c r="C39" s="32" t="s">
        <v>57</v>
      </c>
      <c r="D39" s="89"/>
      <c r="E39" s="30">
        <f>IF(D39="S",10,0)</f>
        <v>0</v>
      </c>
      <c r="F39" s="52">
        <v>0.2</v>
      </c>
    </row>
    <row r="40" spans="2:7" x14ac:dyDescent="0.35">
      <c r="B40" s="143" t="s">
        <v>58</v>
      </c>
      <c r="C40" s="4" t="s">
        <v>59</v>
      </c>
      <c r="D40" s="89"/>
      <c r="E40" s="30" t="str">
        <f t="shared" si="2"/>
        <v xml:space="preserve">--- </v>
      </c>
      <c r="F40" s="107">
        <v>0.15</v>
      </c>
      <c r="G40" s="27"/>
    </row>
    <row r="41" spans="2:7" x14ac:dyDescent="0.35">
      <c r="B41" s="144"/>
      <c r="C41" s="4" t="s">
        <v>60</v>
      </c>
      <c r="D41" s="89"/>
      <c r="E41" s="30" t="str">
        <f>IF(D41="S",7,"--- ")</f>
        <v xml:space="preserve">--- </v>
      </c>
      <c r="F41" s="107"/>
    </row>
    <row r="42" spans="2:7" x14ac:dyDescent="0.35">
      <c r="B42" s="145"/>
      <c r="C42" s="4" t="s">
        <v>61</v>
      </c>
      <c r="D42" s="89"/>
      <c r="E42" s="30" t="str">
        <f>IF(D42="S",5,"--- ")</f>
        <v xml:space="preserve">--- </v>
      </c>
      <c r="F42" s="107"/>
      <c r="G42" s="27"/>
    </row>
    <row r="43" spans="2:7" ht="29" x14ac:dyDescent="0.35">
      <c r="B43" s="17" t="s">
        <v>62</v>
      </c>
      <c r="C43" s="32" t="s">
        <v>57</v>
      </c>
      <c r="D43" s="89"/>
      <c r="E43" s="30">
        <f t="shared" ref="E43:E44" si="3">IF(D43="S",10,0)</f>
        <v>0</v>
      </c>
      <c r="F43" s="52">
        <v>0.1</v>
      </c>
    </row>
    <row r="44" spans="2:7" x14ac:dyDescent="0.35">
      <c r="B44" s="4" t="s">
        <v>63</v>
      </c>
      <c r="C44" s="32" t="s">
        <v>57</v>
      </c>
      <c r="D44" s="89"/>
      <c r="E44" s="30">
        <f t="shared" si="3"/>
        <v>0</v>
      </c>
      <c r="F44" s="52">
        <v>0.05</v>
      </c>
    </row>
    <row r="45" spans="2:7" ht="29" x14ac:dyDescent="0.35">
      <c r="B45" s="143" t="s">
        <v>121</v>
      </c>
      <c r="C45" s="17" t="s">
        <v>64</v>
      </c>
      <c r="D45" s="89"/>
      <c r="E45" s="30" t="str">
        <f t="shared" ref="E45:E57" si="4">IF(D45="S",10,"--- ")</f>
        <v xml:space="preserve">--- </v>
      </c>
      <c r="F45" s="107">
        <v>0.45</v>
      </c>
    </row>
    <row r="46" spans="2:7" x14ac:dyDescent="0.35">
      <c r="B46" s="144"/>
      <c r="C46" s="4" t="s">
        <v>65</v>
      </c>
      <c r="D46" s="89"/>
      <c r="E46" s="30" t="str">
        <f>IF(D46="S",5,"--- ")</f>
        <v xml:space="preserve">--- </v>
      </c>
      <c r="F46" s="107"/>
    </row>
    <row r="47" spans="2:7" x14ac:dyDescent="0.35">
      <c r="B47" s="144"/>
      <c r="C47" s="4" t="s">
        <v>66</v>
      </c>
      <c r="D47" s="89"/>
      <c r="E47" s="30" t="str">
        <f>IF(D47="S",2,"--- ")</f>
        <v xml:space="preserve">--- </v>
      </c>
      <c r="F47" s="107"/>
    </row>
    <row r="48" spans="2:7" x14ac:dyDescent="0.35">
      <c r="B48" s="145"/>
      <c r="C48" s="4" t="s">
        <v>67</v>
      </c>
      <c r="D48" s="89"/>
      <c r="E48" s="30" t="str">
        <f>IF(D48="S",0,"--- ")</f>
        <v xml:space="preserve">--- </v>
      </c>
      <c r="F48" s="107"/>
    </row>
    <row r="49" spans="2:7" x14ac:dyDescent="0.35">
      <c r="B49" s="45"/>
      <c r="C49" s="43"/>
      <c r="D49" s="84" t="s">
        <v>102</v>
      </c>
      <c r="E49" s="85">
        <f>SUM(E31:E38)*F31+E39*F39+SUM(E40:E42)*F40+E43*F43+E44*F44+SUM(E45:E48)*F45</f>
        <v>0</v>
      </c>
      <c r="F49" s="114"/>
    </row>
    <row r="50" spans="2:7" x14ac:dyDescent="0.35">
      <c r="B50" s="140" t="s">
        <v>79</v>
      </c>
      <c r="C50" s="141"/>
      <c r="D50" s="141"/>
      <c r="E50" s="142"/>
      <c r="F50" s="115"/>
      <c r="G50" s="27"/>
    </row>
    <row r="51" spans="2:7" x14ac:dyDescent="0.35">
      <c r="B51" s="143" t="s">
        <v>122</v>
      </c>
      <c r="C51" s="4" t="s">
        <v>53</v>
      </c>
      <c r="D51" s="89"/>
      <c r="E51" s="30" t="str">
        <f t="shared" si="4"/>
        <v xml:space="preserve">--- </v>
      </c>
      <c r="F51" s="107">
        <v>0.6</v>
      </c>
    </row>
    <row r="52" spans="2:7" x14ac:dyDescent="0.35">
      <c r="B52" s="144"/>
      <c r="C52" s="4" t="s">
        <v>50</v>
      </c>
      <c r="D52" s="89"/>
      <c r="E52" s="30" t="str">
        <f t="shared" si="4"/>
        <v xml:space="preserve">--- </v>
      </c>
      <c r="F52" s="107"/>
    </row>
    <row r="53" spans="2:7" ht="29" x14ac:dyDescent="0.35">
      <c r="B53" s="144"/>
      <c r="C53" s="17" t="s">
        <v>68</v>
      </c>
      <c r="D53" s="89"/>
      <c r="E53" s="30" t="str">
        <f t="shared" si="4"/>
        <v xml:space="preserve">--- </v>
      </c>
      <c r="F53" s="107"/>
      <c r="G53" s="27"/>
    </row>
    <row r="54" spans="2:7" x14ac:dyDescent="0.35">
      <c r="B54" s="144"/>
      <c r="C54" s="4" t="s">
        <v>69</v>
      </c>
      <c r="D54" s="89"/>
      <c r="E54" s="30" t="str">
        <f>IF(D54="S",8,"--- ")</f>
        <v xml:space="preserve">--- </v>
      </c>
      <c r="F54" s="107"/>
    </row>
    <row r="55" spans="2:7" x14ac:dyDescent="0.35">
      <c r="B55" s="145"/>
      <c r="C55" s="4" t="s">
        <v>70</v>
      </c>
      <c r="D55" s="89"/>
      <c r="E55" s="30" t="str">
        <f>IF(D55="S",4,"--- ")</f>
        <v xml:space="preserve">--- </v>
      </c>
      <c r="F55" s="107"/>
      <c r="G55" s="27"/>
    </row>
    <row r="56" spans="2:7" x14ac:dyDescent="0.35">
      <c r="B56" s="4" t="s">
        <v>71</v>
      </c>
      <c r="C56" s="32" t="s">
        <v>57</v>
      </c>
      <c r="D56" s="90"/>
      <c r="E56" s="30">
        <f t="shared" ref="E56" si="5">IF(D56="S",10,0)</f>
        <v>0</v>
      </c>
      <c r="F56" s="52">
        <v>0.2</v>
      </c>
    </row>
    <row r="57" spans="2:7" x14ac:dyDescent="0.35">
      <c r="B57" s="146" t="s">
        <v>72</v>
      </c>
      <c r="C57" s="4" t="s">
        <v>73</v>
      </c>
      <c r="D57" s="90"/>
      <c r="E57" s="30" t="str">
        <f t="shared" si="4"/>
        <v xml:space="preserve">--- </v>
      </c>
      <c r="F57" s="107">
        <v>0.2</v>
      </c>
    </row>
    <row r="58" spans="2:7" x14ac:dyDescent="0.35">
      <c r="B58" s="147"/>
      <c r="C58" s="4" t="s">
        <v>74</v>
      </c>
      <c r="D58" s="90"/>
      <c r="E58" s="30" t="str">
        <f>IF(D58="S",8,"--- ")</f>
        <v xml:space="preserve">--- </v>
      </c>
      <c r="F58" s="107"/>
    </row>
    <row r="59" spans="2:7" x14ac:dyDescent="0.35">
      <c r="B59" s="147"/>
      <c r="C59" s="4" t="s">
        <v>75</v>
      </c>
      <c r="D59" s="90"/>
      <c r="E59" s="30" t="str">
        <f>IF(D59="S",6,"--- ")</f>
        <v xml:space="preserve">--- </v>
      </c>
      <c r="F59" s="107"/>
    </row>
    <row r="60" spans="2:7" x14ac:dyDescent="0.35">
      <c r="B60" s="148"/>
      <c r="C60" s="4" t="s">
        <v>76</v>
      </c>
      <c r="D60" s="90"/>
      <c r="E60" s="30" t="str">
        <f>IF(D60="S",5,"--- ")</f>
        <v xml:space="preserve">--- </v>
      </c>
      <c r="F60" s="107"/>
    </row>
    <row r="61" spans="2:7" ht="15" customHeight="1" x14ac:dyDescent="0.35">
      <c r="B61" s="47"/>
      <c r="C61" s="43"/>
      <c r="D61" s="84" t="s">
        <v>102</v>
      </c>
      <c r="E61" s="85">
        <f>SUM(E51:E55)*F51+E56*F56+SUM(E57:E60)*F57</f>
        <v>0</v>
      </c>
      <c r="F61" s="116"/>
    </row>
    <row r="62" spans="2:7" x14ac:dyDescent="0.35">
      <c r="B62" s="47"/>
      <c r="C62" s="43"/>
      <c r="D62" s="65" t="s">
        <v>127</v>
      </c>
      <c r="E62" s="67">
        <f>E49*C29+E61*C29</f>
        <v>0</v>
      </c>
      <c r="F62" s="117"/>
    </row>
    <row r="63" spans="2:7" x14ac:dyDescent="0.35">
      <c r="B63" s="39" t="s">
        <v>80</v>
      </c>
      <c r="C63" s="60">
        <v>0.25</v>
      </c>
      <c r="D63" s="40"/>
      <c r="E63" s="41"/>
      <c r="F63" s="118"/>
      <c r="G63" s="27"/>
    </row>
    <row r="64" spans="2:7" x14ac:dyDescent="0.35">
      <c r="B64" s="149" t="s">
        <v>81</v>
      </c>
      <c r="C64" s="59" t="s">
        <v>83</v>
      </c>
      <c r="D64" s="89"/>
      <c r="E64" s="30" t="str">
        <f>IF(D64="S","OK!","--- ")</f>
        <v xml:space="preserve">--- </v>
      </c>
      <c r="F64" s="119" t="s">
        <v>104</v>
      </c>
    </row>
    <row r="65" spans="2:7" x14ac:dyDescent="0.35">
      <c r="B65" s="149"/>
      <c r="C65" s="4" t="s">
        <v>84</v>
      </c>
      <c r="D65" s="89"/>
      <c r="E65" s="30" t="str">
        <f>IF(D65="S","OK!","--- ")</f>
        <v xml:space="preserve">--- </v>
      </c>
      <c r="F65" s="120"/>
    </row>
    <row r="66" spans="2:7" x14ac:dyDescent="0.35">
      <c r="B66" s="4" t="s">
        <v>82</v>
      </c>
      <c r="C66" s="32" t="s">
        <v>57</v>
      </c>
      <c r="D66" s="89"/>
      <c r="E66" s="30">
        <f>IF(D66="S",10,0)</f>
        <v>0</v>
      </c>
      <c r="F66" s="52">
        <v>0.2</v>
      </c>
      <c r="G66" s="27"/>
    </row>
    <row r="67" spans="2:7" x14ac:dyDescent="0.35">
      <c r="B67" s="143" t="s">
        <v>123</v>
      </c>
      <c r="C67" s="4" t="s">
        <v>59</v>
      </c>
      <c r="D67" s="89"/>
      <c r="E67" s="30" t="str">
        <f t="shared" ref="E67" si="6">IF(D67="S",10,"--- ")</f>
        <v xml:space="preserve">--- </v>
      </c>
      <c r="F67" s="107">
        <v>0.5</v>
      </c>
    </row>
    <row r="68" spans="2:7" x14ac:dyDescent="0.35">
      <c r="B68" s="144"/>
      <c r="C68" s="4" t="s">
        <v>60</v>
      </c>
      <c r="D68" s="89"/>
      <c r="E68" s="30" t="str">
        <f>IF(D68="S",7,"--- ")</f>
        <v xml:space="preserve">--- </v>
      </c>
      <c r="F68" s="107"/>
    </row>
    <row r="69" spans="2:7" x14ac:dyDescent="0.35">
      <c r="B69" s="144"/>
      <c r="C69" s="4" t="s">
        <v>61</v>
      </c>
      <c r="D69" s="89"/>
      <c r="E69" s="30" t="str">
        <f>IF(D69="S",5,"--- ")</f>
        <v xml:space="preserve">--- </v>
      </c>
      <c r="F69" s="107"/>
      <c r="G69" s="27"/>
    </row>
    <row r="70" spans="2:7" x14ac:dyDescent="0.35">
      <c r="B70" s="144"/>
      <c r="C70" s="4" t="s">
        <v>85</v>
      </c>
      <c r="D70" s="89"/>
      <c r="E70" s="30" t="str">
        <f>IF(D70="S",3,"--- ")</f>
        <v xml:space="preserve">--- </v>
      </c>
      <c r="F70" s="107"/>
      <c r="G70" s="27"/>
    </row>
    <row r="71" spans="2:7" x14ac:dyDescent="0.35">
      <c r="B71" s="145"/>
      <c r="C71" s="4" t="s">
        <v>67</v>
      </c>
      <c r="D71" s="89"/>
      <c r="E71" s="30" t="str">
        <f>IF(D71="S",0,"--- ")</f>
        <v xml:space="preserve">--- </v>
      </c>
      <c r="F71" s="107"/>
    </row>
    <row r="72" spans="2:7" ht="43.5" x14ac:dyDescent="0.35">
      <c r="B72" s="17" t="s">
        <v>86</v>
      </c>
      <c r="C72" s="32" t="s">
        <v>57</v>
      </c>
      <c r="D72" s="89"/>
      <c r="E72" s="30">
        <f>IF(D72="S",10,0)</f>
        <v>0</v>
      </c>
      <c r="F72" s="52">
        <v>0.3</v>
      </c>
    </row>
    <row r="73" spans="2:7" x14ac:dyDescent="0.35">
      <c r="B73" s="48"/>
      <c r="C73" s="49"/>
      <c r="D73" s="65" t="s">
        <v>127</v>
      </c>
      <c r="E73" s="67">
        <f>E66*F66+SUM(E67:E71)*F67+E72*F72</f>
        <v>0</v>
      </c>
      <c r="F73" s="114"/>
      <c r="G73" s="27"/>
    </row>
    <row r="74" spans="2:7" x14ac:dyDescent="0.35">
      <c r="B74" s="39" t="s">
        <v>87</v>
      </c>
      <c r="C74" s="60">
        <v>0.15</v>
      </c>
      <c r="D74" s="40"/>
      <c r="E74" s="41"/>
      <c r="F74" s="115"/>
    </row>
    <row r="75" spans="2:7" ht="43.5" x14ac:dyDescent="0.35">
      <c r="B75" s="150" t="s">
        <v>92</v>
      </c>
      <c r="C75" s="31" t="s">
        <v>88</v>
      </c>
      <c r="D75" s="89"/>
      <c r="E75" s="30">
        <f>IF(D75="S",2.5,0)</f>
        <v>0</v>
      </c>
      <c r="F75" s="107">
        <v>0.3</v>
      </c>
    </row>
    <row r="76" spans="2:7" ht="43.5" x14ac:dyDescent="0.35">
      <c r="B76" s="150"/>
      <c r="C76" s="17" t="s">
        <v>89</v>
      </c>
      <c r="D76" s="89"/>
      <c r="E76" s="30">
        <f t="shared" ref="E76:E78" si="7">IF(D76="S",2.5,0)</f>
        <v>0</v>
      </c>
      <c r="F76" s="107"/>
      <c r="G76" s="27"/>
    </row>
    <row r="77" spans="2:7" x14ac:dyDescent="0.35">
      <c r="B77" s="150"/>
      <c r="C77" s="17" t="s">
        <v>90</v>
      </c>
      <c r="D77" s="89"/>
      <c r="E77" s="30">
        <f t="shared" si="7"/>
        <v>0</v>
      </c>
      <c r="F77" s="107"/>
      <c r="G77" s="27"/>
    </row>
    <row r="78" spans="2:7" ht="29" x14ac:dyDescent="0.35">
      <c r="B78" s="150"/>
      <c r="C78" s="17" t="s">
        <v>91</v>
      </c>
      <c r="D78" s="89"/>
      <c r="E78" s="30">
        <f t="shared" si="7"/>
        <v>0</v>
      </c>
      <c r="F78" s="107"/>
      <c r="G78" s="27"/>
    </row>
    <row r="79" spans="2:7" x14ac:dyDescent="0.35">
      <c r="B79" s="4" t="s">
        <v>93</v>
      </c>
      <c r="C79" s="17" t="s">
        <v>94</v>
      </c>
      <c r="D79" s="89"/>
      <c r="E79" s="30">
        <f>IF(D79="S",10,0)</f>
        <v>0</v>
      </c>
      <c r="F79" s="52">
        <v>0.25</v>
      </c>
    </row>
    <row r="80" spans="2:7" ht="72.5" x14ac:dyDescent="0.35">
      <c r="B80" s="32" t="s">
        <v>95</v>
      </c>
      <c r="C80" s="17" t="s">
        <v>96</v>
      </c>
      <c r="D80" s="89"/>
      <c r="E80" s="30">
        <f t="shared" ref="E80:E81" si="8">IF(D80="S",10,0)</f>
        <v>0</v>
      </c>
      <c r="F80" s="52">
        <v>0.25</v>
      </c>
    </row>
    <row r="81" spans="2:6" ht="29" x14ac:dyDescent="0.35">
      <c r="B81" s="4" t="s">
        <v>97</v>
      </c>
      <c r="C81" s="17" t="s">
        <v>98</v>
      </c>
      <c r="D81" s="89"/>
      <c r="E81" s="30">
        <f t="shared" si="8"/>
        <v>0</v>
      </c>
      <c r="F81" s="52">
        <v>0.2</v>
      </c>
    </row>
    <row r="82" spans="2:6" x14ac:dyDescent="0.35">
      <c r="D82" s="65" t="s">
        <v>127</v>
      </c>
      <c r="E82" s="67">
        <f>(SUM(E75:E78)*F75+E79*F79+E80*F80+E81*F81)</f>
        <v>0</v>
      </c>
    </row>
    <row r="83" spans="2:6" ht="15" thickBot="1" x14ac:dyDescent="0.4"/>
    <row r="84" spans="2:6" x14ac:dyDescent="0.35">
      <c r="C84" s="68" t="s">
        <v>106</v>
      </c>
      <c r="D84" s="69">
        <f>E21*(E28*C22+E62*C29+E73*C63+E82*C74)</f>
        <v>0</v>
      </c>
    </row>
    <row r="85" spans="2:6" ht="21" x14ac:dyDescent="0.5">
      <c r="C85" s="74" t="s">
        <v>105</v>
      </c>
      <c r="D85" s="86" t="str">
        <f>IF(E11&gt;=50,IF(D84&lt;3,"LNC",IF(D84&lt;5,"L4",IF(D84&lt;7.5,"L3",IF(D84&lt;9,"L2","L1")))),"Menos de 50 páginas")</f>
        <v>LNC</v>
      </c>
      <c r="E85" s="78" t="str">
        <f>IF(D9="N","O LIVRO NÃO PODE SER CONSIDERADO"," ")</f>
        <v xml:space="preserve"> </v>
      </c>
    </row>
  </sheetData>
  <sheetProtection algorithmName="SHA-512" hashValue="n2qVQmdE1qObVzdZaPOOYFof5emYqJMH8Bz+01RhuYUL6iWZG19jv2yE+gSEWiWd1ngb39ewQy+EiQNSpWY4dg==" saltValue="DDap3iJ0O7F0zpiB+BDhvg==" spinCount="100000" sheet="1" selectLockedCells="1"/>
  <mergeCells count="41">
    <mergeCell ref="B64:B65"/>
    <mergeCell ref="B67:B71"/>
    <mergeCell ref="B75:B78"/>
    <mergeCell ref="B23:B25"/>
    <mergeCell ref="B26:B27"/>
    <mergeCell ref="B31:B38"/>
    <mergeCell ref="B40:B42"/>
    <mergeCell ref="B45:B48"/>
    <mergeCell ref="B15:E15"/>
    <mergeCell ref="B30:E30"/>
    <mergeCell ref="B50:E50"/>
    <mergeCell ref="B51:B55"/>
    <mergeCell ref="B57:B60"/>
    <mergeCell ref="B8:C8"/>
    <mergeCell ref="B9:C9"/>
    <mergeCell ref="C1:F1"/>
    <mergeCell ref="B12:F12"/>
    <mergeCell ref="D2:F2"/>
    <mergeCell ref="D3:F3"/>
    <mergeCell ref="D7:F7"/>
    <mergeCell ref="D8:F8"/>
    <mergeCell ref="B2:C2"/>
    <mergeCell ref="B3:C3"/>
    <mergeCell ref="B7:C7"/>
    <mergeCell ref="B5:C5"/>
    <mergeCell ref="B6:C6"/>
    <mergeCell ref="D5:F5"/>
    <mergeCell ref="D6:F6"/>
    <mergeCell ref="F75:F78"/>
    <mergeCell ref="F14:F21"/>
    <mergeCell ref="F23:F28"/>
    <mergeCell ref="F49:F50"/>
    <mergeCell ref="F57:F60"/>
    <mergeCell ref="F67:F71"/>
    <mergeCell ref="F61:F63"/>
    <mergeCell ref="F64:F65"/>
    <mergeCell ref="F73:F74"/>
    <mergeCell ref="F31:F38"/>
    <mergeCell ref="F45:F48"/>
    <mergeCell ref="F40:F42"/>
    <mergeCell ref="F51:F5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716C-F2C6-49CA-AD94-E212D339A48E}">
  <dimension ref="B1:H85"/>
  <sheetViews>
    <sheetView workbookViewId="0">
      <selection activeCell="C1" sqref="C1:F1"/>
    </sheetView>
  </sheetViews>
  <sheetFormatPr defaultRowHeight="14.5" x14ac:dyDescent="0.35"/>
  <cols>
    <col min="1" max="1" width="1.1796875" customWidth="1"/>
    <col min="2" max="2" width="32.453125" customWidth="1"/>
    <col min="3" max="3" width="42.26953125" customWidth="1"/>
    <col min="4" max="5" width="12.26953125" customWidth="1"/>
    <col min="6" max="6" width="13.453125" customWidth="1"/>
  </cols>
  <sheetData>
    <row r="1" spans="2:8" ht="18.5" x14ac:dyDescent="0.45">
      <c r="B1" s="63" t="s">
        <v>108</v>
      </c>
      <c r="C1" s="124"/>
      <c r="D1" s="125"/>
      <c r="E1" s="125"/>
      <c r="F1" s="126"/>
    </row>
    <row r="2" spans="2:8" ht="72.5" customHeight="1" x14ac:dyDescent="0.35">
      <c r="B2" s="133" t="s">
        <v>114</v>
      </c>
      <c r="C2" s="133"/>
      <c r="D2" s="130" t="s">
        <v>124</v>
      </c>
      <c r="E2" s="131"/>
      <c r="F2" s="132"/>
    </row>
    <row r="3" spans="2:8" x14ac:dyDescent="0.35">
      <c r="B3" s="121"/>
      <c r="C3" s="121"/>
      <c r="D3" s="121"/>
      <c r="E3" s="121"/>
      <c r="F3" s="121"/>
    </row>
    <row r="4" spans="2:8" x14ac:dyDescent="0.35">
      <c r="B4" s="94"/>
      <c r="C4" s="95"/>
      <c r="D4" s="94"/>
      <c r="E4" s="96"/>
      <c r="F4" s="95"/>
    </row>
    <row r="5" spans="2:8" x14ac:dyDescent="0.35">
      <c r="B5" s="134"/>
      <c r="C5" s="135"/>
      <c r="D5" s="134"/>
      <c r="E5" s="136"/>
      <c r="F5" s="135"/>
    </row>
    <row r="6" spans="2:8" x14ac:dyDescent="0.35">
      <c r="B6" s="134"/>
      <c r="C6" s="135"/>
      <c r="D6" s="134"/>
      <c r="E6" s="136"/>
      <c r="F6" s="135"/>
    </row>
    <row r="7" spans="2:8" x14ac:dyDescent="0.35">
      <c r="B7" s="121"/>
      <c r="C7" s="121"/>
      <c r="D7" s="121"/>
      <c r="E7" s="121"/>
      <c r="F7" s="121"/>
    </row>
    <row r="8" spans="2:8" x14ac:dyDescent="0.35">
      <c r="B8" s="121"/>
      <c r="C8" s="121"/>
      <c r="D8" s="121"/>
      <c r="E8" s="121"/>
      <c r="F8" s="121"/>
    </row>
    <row r="9" spans="2:8" x14ac:dyDescent="0.35">
      <c r="B9" s="122"/>
      <c r="C9" s="123"/>
      <c r="D9" s="97" t="s">
        <v>42</v>
      </c>
      <c r="E9" s="98"/>
      <c r="F9" s="99"/>
    </row>
    <row r="10" spans="2:8" ht="18.5" x14ac:dyDescent="0.45">
      <c r="B10" s="63" t="s">
        <v>109</v>
      </c>
      <c r="C10" s="88"/>
      <c r="D10" s="61"/>
      <c r="E10" s="61"/>
      <c r="F10" s="61"/>
    </row>
    <row r="11" spans="2:8" ht="37" x14ac:dyDescent="0.45">
      <c r="B11" s="64" t="s">
        <v>111</v>
      </c>
      <c r="C11" s="88"/>
      <c r="D11" s="62" t="s">
        <v>110</v>
      </c>
      <c r="E11" s="87">
        <v>60</v>
      </c>
      <c r="F11" s="77" t="s">
        <v>112</v>
      </c>
    </row>
    <row r="12" spans="2:8" x14ac:dyDescent="0.35">
      <c r="B12" s="127" t="s">
        <v>113</v>
      </c>
      <c r="C12" s="128"/>
      <c r="D12" s="128"/>
      <c r="E12" s="128"/>
      <c r="F12" s="129"/>
    </row>
    <row r="13" spans="2:8" ht="29" x14ac:dyDescent="0.35">
      <c r="B13" s="34" t="s">
        <v>34</v>
      </c>
      <c r="C13" s="34" t="s">
        <v>100</v>
      </c>
      <c r="D13" s="28" t="s">
        <v>41</v>
      </c>
      <c r="E13" s="29" t="s">
        <v>99</v>
      </c>
      <c r="F13" s="36" t="s">
        <v>103</v>
      </c>
      <c r="G13" s="27"/>
    </row>
    <row r="14" spans="2:8" ht="43.5" x14ac:dyDescent="0.35">
      <c r="B14" s="28" t="s">
        <v>35</v>
      </c>
      <c r="C14" s="17" t="s">
        <v>36</v>
      </c>
      <c r="D14" s="89"/>
      <c r="E14" s="37" t="str">
        <f>IF(D14="N"," NÃO PODE SER AVALIADO","OK!")</f>
        <v>OK!</v>
      </c>
      <c r="F14" s="108"/>
      <c r="G14" s="27"/>
    </row>
    <row r="15" spans="2:8" x14ac:dyDescent="0.35">
      <c r="B15" s="137" t="s">
        <v>125</v>
      </c>
      <c r="C15" s="138"/>
      <c r="D15" s="138"/>
      <c r="E15" s="139"/>
      <c r="F15" s="109"/>
      <c r="G15" s="27"/>
      <c r="H15" s="15"/>
    </row>
    <row r="16" spans="2:8" x14ac:dyDescent="0.35">
      <c r="B16" s="4"/>
      <c r="C16" s="4" t="s">
        <v>130</v>
      </c>
      <c r="D16" s="90"/>
      <c r="E16" s="38" t="str">
        <f t="shared" ref="E16:E18" si="0">IF(D16="S",1,"--- ")</f>
        <v xml:space="preserve">--- </v>
      </c>
      <c r="F16" s="109"/>
      <c r="G16" s="27"/>
    </row>
    <row r="17" spans="2:7" x14ac:dyDescent="0.35">
      <c r="B17" s="4"/>
      <c r="C17" s="4" t="s">
        <v>131</v>
      </c>
      <c r="D17" s="90"/>
      <c r="E17" s="38" t="str">
        <f t="shared" si="0"/>
        <v xml:space="preserve">--- </v>
      </c>
      <c r="F17" s="109"/>
    </row>
    <row r="18" spans="2:7" x14ac:dyDescent="0.35">
      <c r="B18" s="4"/>
      <c r="C18" s="4" t="s">
        <v>46</v>
      </c>
      <c r="D18" s="90"/>
      <c r="E18" s="38" t="str">
        <f t="shared" si="0"/>
        <v xml:space="preserve">--- </v>
      </c>
      <c r="F18" s="109"/>
    </row>
    <row r="19" spans="2:7" x14ac:dyDescent="0.35">
      <c r="B19" s="4"/>
      <c r="C19" s="4" t="s">
        <v>47</v>
      </c>
      <c r="D19" s="90"/>
      <c r="E19" s="38" t="str">
        <f>IF(D19="S",1,"--- ")</f>
        <v xml:space="preserve">--- </v>
      </c>
      <c r="F19" s="109"/>
    </row>
    <row r="20" spans="2:7" x14ac:dyDescent="0.35">
      <c r="B20" s="4"/>
      <c r="C20" s="4" t="s">
        <v>107</v>
      </c>
      <c r="D20" s="90"/>
      <c r="E20" s="38" t="str">
        <f>IF(D20="S",0,"--- ")</f>
        <v xml:space="preserve">--- </v>
      </c>
      <c r="F20" s="109"/>
      <c r="G20" s="35"/>
    </row>
    <row r="21" spans="2:7" x14ac:dyDescent="0.35">
      <c r="B21" s="42"/>
      <c r="C21" s="43"/>
      <c r="D21" s="65" t="s">
        <v>101</v>
      </c>
      <c r="E21" s="66">
        <f>SUM(E16:E20)</f>
        <v>0</v>
      </c>
      <c r="F21" s="110"/>
    </row>
    <row r="22" spans="2:7" ht="29" x14ac:dyDescent="0.35">
      <c r="B22" s="55" t="s">
        <v>126</v>
      </c>
      <c r="C22" s="54">
        <v>0.1</v>
      </c>
      <c r="D22" s="44"/>
      <c r="E22" s="53"/>
      <c r="F22" s="51"/>
    </row>
    <row r="23" spans="2:7" ht="43.5" x14ac:dyDescent="0.35">
      <c r="B23" s="143" t="s">
        <v>37</v>
      </c>
      <c r="C23" s="17" t="s">
        <v>38</v>
      </c>
      <c r="D23" s="89"/>
      <c r="E23" s="30" t="str">
        <f>IF(D23="S",10,"--- ")</f>
        <v xml:space="preserve">--- </v>
      </c>
      <c r="F23" s="111">
        <v>0.1</v>
      </c>
    </row>
    <row r="24" spans="2:7" ht="29" x14ac:dyDescent="0.35">
      <c r="B24" s="144"/>
      <c r="C24" s="31" t="s">
        <v>39</v>
      </c>
      <c r="D24" s="89"/>
      <c r="E24" s="30" t="str">
        <f>IF(D24="S",9,"--- ")</f>
        <v xml:space="preserve">--- </v>
      </c>
      <c r="F24" s="112"/>
    </row>
    <row r="25" spans="2:7" x14ac:dyDescent="0.35">
      <c r="B25" s="145"/>
      <c r="C25" s="4" t="s">
        <v>40</v>
      </c>
      <c r="D25" s="89"/>
      <c r="E25" s="30" t="str">
        <f>IF(D25="S",8,"--- ")</f>
        <v xml:space="preserve">--- </v>
      </c>
      <c r="F25" s="112"/>
    </row>
    <row r="26" spans="2:7" ht="43.5" x14ac:dyDescent="0.35">
      <c r="B26" s="143" t="s">
        <v>43</v>
      </c>
      <c r="C26" s="17" t="s">
        <v>44</v>
      </c>
      <c r="D26" s="89"/>
      <c r="E26" s="30" t="str">
        <f t="shared" ref="E26" si="1">IF(D26="S",10,"--- ")</f>
        <v xml:space="preserve">--- </v>
      </c>
      <c r="F26" s="112"/>
    </row>
    <row r="27" spans="2:7" ht="58" x14ac:dyDescent="0.35">
      <c r="B27" s="145"/>
      <c r="C27" s="31" t="s">
        <v>45</v>
      </c>
      <c r="D27" s="89"/>
      <c r="E27" s="30" t="str">
        <f>IF(D27="S",10,"--- ")</f>
        <v xml:space="preserve">--- </v>
      </c>
      <c r="F27" s="112"/>
    </row>
    <row r="28" spans="2:7" x14ac:dyDescent="0.35">
      <c r="B28" s="45"/>
      <c r="C28" s="46"/>
      <c r="D28" s="65" t="s">
        <v>127</v>
      </c>
      <c r="E28" s="67">
        <f>SUM(E23:E25)+SUM(E26:E27)</f>
        <v>0</v>
      </c>
      <c r="F28" s="113"/>
    </row>
    <row r="29" spans="2:7" x14ac:dyDescent="0.35">
      <c r="B29" s="55" t="s">
        <v>77</v>
      </c>
      <c r="C29" s="58">
        <v>0.5</v>
      </c>
      <c r="D29" s="56"/>
      <c r="E29" s="57"/>
      <c r="F29" s="33"/>
    </row>
    <row r="30" spans="2:7" x14ac:dyDescent="0.35">
      <c r="B30" s="137" t="s">
        <v>78</v>
      </c>
      <c r="C30" s="138"/>
      <c r="D30" s="138"/>
      <c r="E30" s="139"/>
      <c r="F30" s="50"/>
    </row>
    <row r="31" spans="2:7" x14ac:dyDescent="0.35">
      <c r="B31" s="143" t="s">
        <v>120</v>
      </c>
      <c r="C31" s="4" t="s">
        <v>48</v>
      </c>
      <c r="D31" s="89"/>
      <c r="E31" s="30" t="str">
        <f t="shared" ref="E31:E40" si="2">IF(D31="S",10,"--- ")</f>
        <v xml:space="preserve">--- </v>
      </c>
      <c r="F31" s="107">
        <v>0.05</v>
      </c>
      <c r="G31" s="27"/>
    </row>
    <row r="32" spans="2:7" x14ac:dyDescent="0.35">
      <c r="B32" s="144"/>
      <c r="C32" s="4" t="s">
        <v>49</v>
      </c>
      <c r="D32" s="89"/>
      <c r="E32" s="30" t="str">
        <f t="shared" si="2"/>
        <v xml:space="preserve">--- </v>
      </c>
      <c r="F32" s="107"/>
    </row>
    <row r="33" spans="2:7" x14ac:dyDescent="0.35">
      <c r="B33" s="144"/>
      <c r="C33" s="4" t="s">
        <v>50</v>
      </c>
      <c r="D33" s="89"/>
      <c r="E33" s="30" t="str">
        <f t="shared" si="2"/>
        <v xml:space="preserve">--- </v>
      </c>
      <c r="F33" s="107"/>
    </row>
    <row r="34" spans="2:7" x14ac:dyDescent="0.35">
      <c r="B34" s="144"/>
      <c r="C34" s="4" t="s">
        <v>51</v>
      </c>
      <c r="D34" s="89"/>
      <c r="E34" s="30" t="str">
        <f t="shared" si="2"/>
        <v xml:space="preserve">--- </v>
      </c>
      <c r="F34" s="107"/>
    </row>
    <row r="35" spans="2:7" x14ac:dyDescent="0.35">
      <c r="B35" s="144"/>
      <c r="C35" s="4" t="s">
        <v>52</v>
      </c>
      <c r="D35" s="89"/>
      <c r="E35" s="30" t="str">
        <f t="shared" si="2"/>
        <v xml:space="preserve">--- </v>
      </c>
      <c r="F35" s="107"/>
    </row>
    <row r="36" spans="2:7" x14ac:dyDescent="0.35">
      <c r="B36" s="144"/>
      <c r="C36" s="4" t="s">
        <v>53</v>
      </c>
      <c r="D36" s="89"/>
      <c r="E36" s="30" t="str">
        <f t="shared" si="2"/>
        <v xml:space="preserve">--- </v>
      </c>
      <c r="F36" s="107"/>
      <c r="G36" s="27"/>
    </row>
    <row r="37" spans="2:7" x14ac:dyDescent="0.35">
      <c r="B37" s="144"/>
      <c r="C37" s="4" t="s">
        <v>54</v>
      </c>
      <c r="D37" s="89"/>
      <c r="E37" s="30" t="str">
        <f>IF(D37="S",6,"--- ")</f>
        <v xml:space="preserve">--- </v>
      </c>
      <c r="F37" s="107"/>
    </row>
    <row r="38" spans="2:7" x14ac:dyDescent="0.35">
      <c r="B38" s="145"/>
      <c r="C38" s="4" t="s">
        <v>55</v>
      </c>
      <c r="D38" s="89"/>
      <c r="E38" s="30" t="str">
        <f>IF(D38="S",3,"--- ")</f>
        <v xml:space="preserve">--- </v>
      </c>
      <c r="F38" s="107"/>
      <c r="G38" s="27"/>
    </row>
    <row r="39" spans="2:7" ht="43.5" x14ac:dyDescent="0.35">
      <c r="B39" s="17" t="s">
        <v>56</v>
      </c>
      <c r="C39" s="32" t="s">
        <v>57</v>
      </c>
      <c r="D39" s="89"/>
      <c r="E39" s="30">
        <f>IF(D39="S",10,0)</f>
        <v>0</v>
      </c>
      <c r="F39" s="93">
        <v>0.2</v>
      </c>
    </row>
    <row r="40" spans="2:7" x14ac:dyDescent="0.35">
      <c r="B40" s="143" t="s">
        <v>58</v>
      </c>
      <c r="C40" s="4" t="s">
        <v>59</v>
      </c>
      <c r="D40" s="89"/>
      <c r="E40" s="30" t="str">
        <f t="shared" si="2"/>
        <v xml:space="preserve">--- </v>
      </c>
      <c r="F40" s="107">
        <v>0.15</v>
      </c>
      <c r="G40" s="27"/>
    </row>
    <row r="41" spans="2:7" x14ac:dyDescent="0.35">
      <c r="B41" s="144"/>
      <c r="C41" s="4" t="s">
        <v>60</v>
      </c>
      <c r="D41" s="89"/>
      <c r="E41" s="30" t="str">
        <f>IF(D41="S",7,"--- ")</f>
        <v xml:space="preserve">--- </v>
      </c>
      <c r="F41" s="107"/>
    </row>
    <row r="42" spans="2:7" x14ac:dyDescent="0.35">
      <c r="B42" s="145"/>
      <c r="C42" s="4" t="s">
        <v>61</v>
      </c>
      <c r="D42" s="89"/>
      <c r="E42" s="30" t="str">
        <f>IF(D42="S",5,"--- ")</f>
        <v xml:space="preserve">--- </v>
      </c>
      <c r="F42" s="107"/>
      <c r="G42" s="27"/>
    </row>
    <row r="43" spans="2:7" ht="29" x14ac:dyDescent="0.35">
      <c r="B43" s="17" t="s">
        <v>62</v>
      </c>
      <c r="C43" s="32" t="s">
        <v>57</v>
      </c>
      <c r="D43" s="89"/>
      <c r="E43" s="30">
        <f t="shared" ref="E43:E44" si="3">IF(D43="S",10,0)</f>
        <v>0</v>
      </c>
      <c r="F43" s="93">
        <v>0.1</v>
      </c>
    </row>
    <row r="44" spans="2:7" x14ac:dyDescent="0.35">
      <c r="B44" s="4" t="s">
        <v>63</v>
      </c>
      <c r="C44" s="32" t="s">
        <v>57</v>
      </c>
      <c r="D44" s="89"/>
      <c r="E44" s="30">
        <f t="shared" si="3"/>
        <v>0</v>
      </c>
      <c r="F44" s="93">
        <v>0.05</v>
      </c>
    </row>
    <row r="45" spans="2:7" ht="29" x14ac:dyDescent="0.35">
      <c r="B45" s="143" t="s">
        <v>121</v>
      </c>
      <c r="C45" s="17" t="s">
        <v>64</v>
      </c>
      <c r="D45" s="89"/>
      <c r="E45" s="30" t="str">
        <f t="shared" ref="E45:E57" si="4">IF(D45="S",10,"--- ")</f>
        <v xml:space="preserve">--- </v>
      </c>
      <c r="F45" s="107">
        <v>0.45</v>
      </c>
    </row>
    <row r="46" spans="2:7" x14ac:dyDescent="0.35">
      <c r="B46" s="144"/>
      <c r="C46" s="4" t="s">
        <v>65</v>
      </c>
      <c r="D46" s="89"/>
      <c r="E46" s="30" t="str">
        <f>IF(D46="S",5,"--- ")</f>
        <v xml:space="preserve">--- </v>
      </c>
      <c r="F46" s="107"/>
    </row>
    <row r="47" spans="2:7" x14ac:dyDescent="0.35">
      <c r="B47" s="144"/>
      <c r="C47" s="4" t="s">
        <v>66</v>
      </c>
      <c r="D47" s="89"/>
      <c r="E47" s="30" t="str">
        <f>IF(D47="S",2,"--- ")</f>
        <v xml:space="preserve">--- </v>
      </c>
      <c r="F47" s="107"/>
    </row>
    <row r="48" spans="2:7" x14ac:dyDescent="0.35">
      <c r="B48" s="145"/>
      <c r="C48" s="4" t="s">
        <v>67</v>
      </c>
      <c r="D48" s="89"/>
      <c r="E48" s="30" t="str">
        <f>IF(D48="S",0,"--- ")</f>
        <v xml:space="preserve">--- </v>
      </c>
      <c r="F48" s="107"/>
    </row>
    <row r="49" spans="2:7" x14ac:dyDescent="0.35">
      <c r="B49" s="45"/>
      <c r="C49" s="43"/>
      <c r="D49" s="84" t="s">
        <v>102</v>
      </c>
      <c r="E49" s="85">
        <f>SUM(E31:E38)*F31+E39*F39+SUM(E40:E42)*F40+E43*F43+E44*F44+SUM(E45:E48)*F45</f>
        <v>0</v>
      </c>
      <c r="F49" s="114"/>
    </row>
    <row r="50" spans="2:7" x14ac:dyDescent="0.35">
      <c r="B50" s="140" t="s">
        <v>79</v>
      </c>
      <c r="C50" s="141"/>
      <c r="D50" s="141"/>
      <c r="E50" s="142"/>
      <c r="F50" s="115"/>
      <c r="G50" s="27"/>
    </row>
    <row r="51" spans="2:7" x14ac:dyDescent="0.35">
      <c r="B51" s="143" t="s">
        <v>122</v>
      </c>
      <c r="C51" s="4" t="s">
        <v>53</v>
      </c>
      <c r="D51" s="89"/>
      <c r="E51" s="30" t="str">
        <f t="shared" si="4"/>
        <v xml:space="preserve">--- </v>
      </c>
      <c r="F51" s="107">
        <v>0.6</v>
      </c>
    </row>
    <row r="52" spans="2:7" x14ac:dyDescent="0.35">
      <c r="B52" s="144"/>
      <c r="C52" s="4" t="s">
        <v>50</v>
      </c>
      <c r="D52" s="89"/>
      <c r="E52" s="30" t="str">
        <f t="shared" si="4"/>
        <v xml:space="preserve">--- </v>
      </c>
      <c r="F52" s="107"/>
    </row>
    <row r="53" spans="2:7" ht="29" x14ac:dyDescent="0.35">
      <c r="B53" s="144"/>
      <c r="C53" s="17" t="s">
        <v>68</v>
      </c>
      <c r="D53" s="89"/>
      <c r="E53" s="30" t="str">
        <f t="shared" si="4"/>
        <v xml:space="preserve">--- </v>
      </c>
      <c r="F53" s="107"/>
      <c r="G53" s="27"/>
    </row>
    <row r="54" spans="2:7" x14ac:dyDescent="0.35">
      <c r="B54" s="144"/>
      <c r="C54" s="4" t="s">
        <v>69</v>
      </c>
      <c r="D54" s="89"/>
      <c r="E54" s="30" t="str">
        <f>IF(D54="S",8,"--- ")</f>
        <v xml:space="preserve">--- </v>
      </c>
      <c r="F54" s="107"/>
    </row>
    <row r="55" spans="2:7" x14ac:dyDescent="0.35">
      <c r="B55" s="145"/>
      <c r="C55" s="4" t="s">
        <v>70</v>
      </c>
      <c r="D55" s="89"/>
      <c r="E55" s="30" t="str">
        <f>IF(D55="S",4,"--- ")</f>
        <v xml:space="preserve">--- </v>
      </c>
      <c r="F55" s="107"/>
      <c r="G55" s="27"/>
    </row>
    <row r="56" spans="2:7" x14ac:dyDescent="0.35">
      <c r="B56" s="4" t="s">
        <v>71</v>
      </c>
      <c r="C56" s="32" t="s">
        <v>57</v>
      </c>
      <c r="D56" s="90"/>
      <c r="E56" s="30">
        <f t="shared" ref="E56" si="5">IF(D56="S",10,0)</f>
        <v>0</v>
      </c>
      <c r="F56" s="93">
        <v>0.2</v>
      </c>
    </row>
    <row r="57" spans="2:7" x14ac:dyDescent="0.35">
      <c r="B57" s="146" t="s">
        <v>72</v>
      </c>
      <c r="C57" s="4" t="s">
        <v>73</v>
      </c>
      <c r="D57" s="90"/>
      <c r="E57" s="30" t="str">
        <f t="shared" si="4"/>
        <v xml:space="preserve">--- </v>
      </c>
      <c r="F57" s="107">
        <v>0.2</v>
      </c>
    </row>
    <row r="58" spans="2:7" x14ac:dyDescent="0.35">
      <c r="B58" s="147"/>
      <c r="C58" s="4" t="s">
        <v>74</v>
      </c>
      <c r="D58" s="90"/>
      <c r="E58" s="30" t="str">
        <f>IF(D58="S",8,"--- ")</f>
        <v xml:space="preserve">--- </v>
      </c>
      <c r="F58" s="107"/>
    </row>
    <row r="59" spans="2:7" x14ac:dyDescent="0.35">
      <c r="B59" s="147"/>
      <c r="C59" s="4" t="s">
        <v>75</v>
      </c>
      <c r="D59" s="90"/>
      <c r="E59" s="30" t="str">
        <f>IF(D59="S",6,"--- ")</f>
        <v xml:space="preserve">--- </v>
      </c>
      <c r="F59" s="107"/>
    </row>
    <row r="60" spans="2:7" x14ac:dyDescent="0.35">
      <c r="B60" s="148"/>
      <c r="C60" s="4" t="s">
        <v>76</v>
      </c>
      <c r="D60" s="90"/>
      <c r="E60" s="30" t="str">
        <f>IF(D60="S",5,"--- ")</f>
        <v xml:space="preserve">--- </v>
      </c>
      <c r="F60" s="107"/>
    </row>
    <row r="61" spans="2:7" ht="15" customHeight="1" x14ac:dyDescent="0.35">
      <c r="B61" s="47"/>
      <c r="C61" s="43"/>
      <c r="D61" s="84" t="s">
        <v>102</v>
      </c>
      <c r="E61" s="85">
        <f>SUM(E51:E55)*F51+E56*F56+SUM(E57:E60)*F57</f>
        <v>0</v>
      </c>
      <c r="F61" s="116"/>
    </row>
    <row r="62" spans="2:7" x14ac:dyDescent="0.35">
      <c r="B62" s="47"/>
      <c r="C62" s="43"/>
      <c r="D62" s="65" t="s">
        <v>127</v>
      </c>
      <c r="E62" s="67">
        <f>E49*C29+E61*C29</f>
        <v>0</v>
      </c>
      <c r="F62" s="117"/>
    </row>
    <row r="63" spans="2:7" x14ac:dyDescent="0.35">
      <c r="B63" s="39" t="s">
        <v>80</v>
      </c>
      <c r="C63" s="60">
        <v>0.25</v>
      </c>
      <c r="D63" s="40"/>
      <c r="E63" s="41"/>
      <c r="F63" s="118"/>
      <c r="G63" s="27"/>
    </row>
    <row r="64" spans="2:7" x14ac:dyDescent="0.35">
      <c r="B64" s="149" t="s">
        <v>81</v>
      </c>
      <c r="C64" s="59" t="s">
        <v>83</v>
      </c>
      <c r="D64" s="89"/>
      <c r="E64" s="30" t="str">
        <f>IF(D64="S","OK!","--- ")</f>
        <v xml:space="preserve">--- </v>
      </c>
      <c r="F64" s="119" t="s">
        <v>104</v>
      </c>
    </row>
    <row r="65" spans="2:7" x14ac:dyDescent="0.35">
      <c r="B65" s="149"/>
      <c r="C65" s="4" t="s">
        <v>84</v>
      </c>
      <c r="D65" s="89"/>
      <c r="E65" s="30" t="str">
        <f>IF(D65="S","OK!","--- ")</f>
        <v xml:space="preserve">--- </v>
      </c>
      <c r="F65" s="120"/>
    </row>
    <row r="66" spans="2:7" x14ac:dyDescent="0.35">
      <c r="B66" s="4" t="s">
        <v>82</v>
      </c>
      <c r="C66" s="32" t="s">
        <v>57</v>
      </c>
      <c r="D66" s="89"/>
      <c r="E66" s="30">
        <f>IF(D66="S",10,0)</f>
        <v>0</v>
      </c>
      <c r="F66" s="93">
        <v>0.2</v>
      </c>
      <c r="G66" s="27"/>
    </row>
    <row r="67" spans="2:7" x14ac:dyDescent="0.35">
      <c r="B67" s="143" t="s">
        <v>123</v>
      </c>
      <c r="C67" s="4" t="s">
        <v>59</v>
      </c>
      <c r="D67" s="89"/>
      <c r="E67" s="30" t="str">
        <f t="shared" ref="E67" si="6">IF(D67="S",10,"--- ")</f>
        <v xml:space="preserve">--- </v>
      </c>
      <c r="F67" s="107">
        <v>0.5</v>
      </c>
    </row>
    <row r="68" spans="2:7" x14ac:dyDescent="0.35">
      <c r="B68" s="144"/>
      <c r="C68" s="4" t="s">
        <v>60</v>
      </c>
      <c r="D68" s="89"/>
      <c r="E68" s="30" t="str">
        <f>IF(D68="S",7,"--- ")</f>
        <v xml:space="preserve">--- </v>
      </c>
      <c r="F68" s="107"/>
    </row>
    <row r="69" spans="2:7" x14ac:dyDescent="0.35">
      <c r="B69" s="144"/>
      <c r="C69" s="4" t="s">
        <v>61</v>
      </c>
      <c r="D69" s="89"/>
      <c r="E69" s="30" t="str">
        <f>IF(D69="S",5,"--- ")</f>
        <v xml:space="preserve">--- </v>
      </c>
      <c r="F69" s="107"/>
      <c r="G69" s="27"/>
    </row>
    <row r="70" spans="2:7" x14ac:dyDescent="0.35">
      <c r="B70" s="144"/>
      <c r="C70" s="4" t="s">
        <v>85</v>
      </c>
      <c r="D70" s="89"/>
      <c r="E70" s="30" t="str">
        <f>IF(D70="S",3,"--- ")</f>
        <v xml:space="preserve">--- </v>
      </c>
      <c r="F70" s="107"/>
      <c r="G70" s="27"/>
    </row>
    <row r="71" spans="2:7" x14ac:dyDescent="0.35">
      <c r="B71" s="145"/>
      <c r="C71" s="4" t="s">
        <v>67</v>
      </c>
      <c r="D71" s="89"/>
      <c r="E71" s="30" t="str">
        <f>IF(D71="S",0,"--- ")</f>
        <v xml:space="preserve">--- </v>
      </c>
      <c r="F71" s="107"/>
    </row>
    <row r="72" spans="2:7" ht="43.5" x14ac:dyDescent="0.35">
      <c r="B72" s="17" t="s">
        <v>86</v>
      </c>
      <c r="C72" s="32" t="s">
        <v>57</v>
      </c>
      <c r="D72" s="89"/>
      <c r="E72" s="30">
        <f>IF(D72="S",10,0)</f>
        <v>0</v>
      </c>
      <c r="F72" s="93">
        <v>0.3</v>
      </c>
    </row>
    <row r="73" spans="2:7" x14ac:dyDescent="0.35">
      <c r="B73" s="48"/>
      <c r="C73" s="49"/>
      <c r="D73" s="65" t="s">
        <v>127</v>
      </c>
      <c r="E73" s="67">
        <f>E66*F66+SUM(E67:E71)*F67+E72*F72</f>
        <v>0</v>
      </c>
      <c r="F73" s="114"/>
      <c r="G73" s="27"/>
    </row>
    <row r="74" spans="2:7" x14ac:dyDescent="0.35">
      <c r="B74" s="39" t="s">
        <v>87</v>
      </c>
      <c r="C74" s="60">
        <v>0.15</v>
      </c>
      <c r="D74" s="40"/>
      <c r="E74" s="41"/>
      <c r="F74" s="115"/>
    </row>
    <row r="75" spans="2:7" ht="43.5" x14ac:dyDescent="0.35">
      <c r="B75" s="150" t="s">
        <v>92</v>
      </c>
      <c r="C75" s="31" t="s">
        <v>88</v>
      </c>
      <c r="D75" s="89"/>
      <c r="E75" s="30">
        <f>IF(D75="S",2.5,0)</f>
        <v>0</v>
      </c>
      <c r="F75" s="107">
        <v>0.3</v>
      </c>
    </row>
    <row r="76" spans="2:7" ht="43.5" x14ac:dyDescent="0.35">
      <c r="B76" s="150"/>
      <c r="C76" s="17" t="s">
        <v>89</v>
      </c>
      <c r="D76" s="89"/>
      <c r="E76" s="30">
        <f t="shared" ref="E76:E78" si="7">IF(D76="S",2.5,0)</f>
        <v>0</v>
      </c>
      <c r="F76" s="107"/>
      <c r="G76" s="27"/>
    </row>
    <row r="77" spans="2:7" x14ac:dyDescent="0.35">
      <c r="B77" s="150"/>
      <c r="C77" s="17" t="s">
        <v>90</v>
      </c>
      <c r="D77" s="89"/>
      <c r="E77" s="30">
        <f t="shared" si="7"/>
        <v>0</v>
      </c>
      <c r="F77" s="107"/>
      <c r="G77" s="27"/>
    </row>
    <row r="78" spans="2:7" ht="29" x14ac:dyDescent="0.35">
      <c r="B78" s="150"/>
      <c r="C78" s="17" t="s">
        <v>91</v>
      </c>
      <c r="D78" s="89"/>
      <c r="E78" s="30">
        <f t="shared" si="7"/>
        <v>0</v>
      </c>
      <c r="F78" s="107"/>
      <c r="G78" s="27"/>
    </row>
    <row r="79" spans="2:7" x14ac:dyDescent="0.35">
      <c r="B79" s="4" t="s">
        <v>93</v>
      </c>
      <c r="C79" s="17" t="s">
        <v>94</v>
      </c>
      <c r="D79" s="89"/>
      <c r="E79" s="30">
        <f>IF(D79="S",10,0)</f>
        <v>0</v>
      </c>
      <c r="F79" s="93">
        <v>0.25</v>
      </c>
    </row>
    <row r="80" spans="2:7" ht="72.5" x14ac:dyDescent="0.35">
      <c r="B80" s="32" t="s">
        <v>95</v>
      </c>
      <c r="C80" s="17" t="s">
        <v>96</v>
      </c>
      <c r="D80" s="89"/>
      <c r="E80" s="30">
        <f t="shared" ref="E80:E81" si="8">IF(D80="S",10,0)</f>
        <v>0</v>
      </c>
      <c r="F80" s="93">
        <v>0.25</v>
      </c>
    </row>
    <row r="81" spans="2:6" ht="29" x14ac:dyDescent="0.35">
      <c r="B81" s="4" t="s">
        <v>97</v>
      </c>
      <c r="C81" s="17" t="s">
        <v>98</v>
      </c>
      <c r="D81" s="89"/>
      <c r="E81" s="30">
        <f t="shared" si="8"/>
        <v>0</v>
      </c>
      <c r="F81" s="93">
        <v>0.2</v>
      </c>
    </row>
    <row r="82" spans="2:6" x14ac:dyDescent="0.35">
      <c r="D82" s="65" t="s">
        <v>127</v>
      </c>
      <c r="E82" s="67">
        <f>(SUM(E75:E78)*F75+E79*F79+E80*F80+E81*F81)</f>
        <v>0</v>
      </c>
    </row>
    <row r="83" spans="2:6" ht="15" thickBot="1" x14ac:dyDescent="0.4"/>
    <row r="84" spans="2:6" x14ac:dyDescent="0.35">
      <c r="C84" s="68" t="s">
        <v>106</v>
      </c>
      <c r="D84" s="69">
        <f>E21*(E28*C22+E62*C29+E73*C63+E82*C74)</f>
        <v>0</v>
      </c>
    </row>
    <row r="85" spans="2:6" ht="21" x14ac:dyDescent="0.5">
      <c r="C85" s="74" t="s">
        <v>105</v>
      </c>
      <c r="D85" s="86" t="str">
        <f>IF(E11&gt;=50,IF(D84&lt;3,"LNC",IF(D84&lt;5,"L4",IF(D84&lt;7.5,"L3",IF(D84&lt;9,"L2","L1")))),"Menos de 50 páginas")</f>
        <v>LNC</v>
      </c>
      <c r="E85" s="78" t="str">
        <f>IF(D9="N","O LIVRO NÃO PODE SER CONSIDERADO"," ")</f>
        <v xml:space="preserve"> </v>
      </c>
    </row>
  </sheetData>
  <sheetProtection algorithmName="SHA-512" hashValue="n2qVQmdE1qObVzdZaPOOYFof5emYqJMH8Bz+01RhuYUL6iWZG19jv2yE+gSEWiWd1ngb39ewQy+EiQNSpWY4dg==" saltValue="DDap3iJ0O7F0zpiB+BDhvg==" spinCount="100000" sheet="1" selectLockedCells="1"/>
  <mergeCells count="41">
    <mergeCell ref="B75:B78"/>
    <mergeCell ref="F75:F78"/>
    <mergeCell ref="F61:F63"/>
    <mergeCell ref="B64:B65"/>
    <mergeCell ref="F64:F65"/>
    <mergeCell ref="B67:B71"/>
    <mergeCell ref="F67:F71"/>
    <mergeCell ref="F73:F74"/>
    <mergeCell ref="F49:F50"/>
    <mergeCell ref="B50:E50"/>
    <mergeCell ref="B51:B55"/>
    <mergeCell ref="F51:F55"/>
    <mergeCell ref="B57:B60"/>
    <mergeCell ref="F57:F60"/>
    <mergeCell ref="B45:B48"/>
    <mergeCell ref="F45:F48"/>
    <mergeCell ref="B9:C9"/>
    <mergeCell ref="B12:F12"/>
    <mergeCell ref="F14:F21"/>
    <mergeCell ref="B15:E15"/>
    <mergeCell ref="B23:B25"/>
    <mergeCell ref="F23:F28"/>
    <mergeCell ref="B26:B27"/>
    <mergeCell ref="B30:E30"/>
    <mergeCell ref="B31:B38"/>
    <mergeCell ref="F31:F38"/>
    <mergeCell ref="B40:B42"/>
    <mergeCell ref="F40:F42"/>
    <mergeCell ref="B6:C6"/>
    <mergeCell ref="D6:F6"/>
    <mergeCell ref="B7:C7"/>
    <mergeCell ref="D7:F7"/>
    <mergeCell ref="B8:C8"/>
    <mergeCell ref="D8:F8"/>
    <mergeCell ref="B5:C5"/>
    <mergeCell ref="D5:F5"/>
    <mergeCell ref="C1:F1"/>
    <mergeCell ref="B2:C2"/>
    <mergeCell ref="D2:F2"/>
    <mergeCell ref="B3:C3"/>
    <mergeCell ref="D3:F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A345-DF00-4FB4-A958-CF15B3C1BEC9}">
  <dimension ref="B1:H85"/>
  <sheetViews>
    <sheetView topLeftCell="A79" workbookViewId="0">
      <selection activeCell="D5" sqref="D5:F5"/>
    </sheetView>
  </sheetViews>
  <sheetFormatPr defaultRowHeight="14.5" x14ac:dyDescent="0.35"/>
  <cols>
    <col min="1" max="1" width="1.1796875" customWidth="1"/>
    <col min="2" max="2" width="32.453125" customWidth="1"/>
    <col min="3" max="3" width="42.26953125" customWidth="1"/>
    <col min="4" max="5" width="12.26953125" customWidth="1"/>
    <col min="6" max="6" width="13.453125" customWidth="1"/>
  </cols>
  <sheetData>
    <row r="1" spans="2:8" ht="18.5" x14ac:dyDescent="0.45">
      <c r="B1" s="63" t="s">
        <v>108</v>
      </c>
      <c r="C1" s="124"/>
      <c r="D1" s="125"/>
      <c r="E1" s="125"/>
      <c r="F1" s="126"/>
    </row>
    <row r="2" spans="2:8" ht="72.5" customHeight="1" x14ac:dyDescent="0.35">
      <c r="B2" s="133" t="s">
        <v>114</v>
      </c>
      <c r="C2" s="133"/>
      <c r="D2" s="130" t="s">
        <v>124</v>
      </c>
      <c r="E2" s="131"/>
      <c r="F2" s="132"/>
    </row>
    <row r="3" spans="2:8" x14ac:dyDescent="0.35">
      <c r="B3" s="121"/>
      <c r="C3" s="121"/>
      <c r="D3" s="121"/>
      <c r="E3" s="121"/>
      <c r="F3" s="121"/>
    </row>
    <row r="4" spans="2:8" x14ac:dyDescent="0.35">
      <c r="B4" s="94"/>
      <c r="C4" s="95"/>
      <c r="D4" s="94"/>
      <c r="E4" s="96"/>
      <c r="F4" s="95"/>
    </row>
    <row r="5" spans="2:8" x14ac:dyDescent="0.35">
      <c r="B5" s="134"/>
      <c r="C5" s="135"/>
      <c r="D5" s="134"/>
      <c r="E5" s="136"/>
      <c r="F5" s="135"/>
    </row>
    <row r="6" spans="2:8" x14ac:dyDescent="0.35">
      <c r="B6" s="134"/>
      <c r="C6" s="135"/>
      <c r="D6" s="134"/>
      <c r="E6" s="136"/>
      <c r="F6" s="135"/>
    </row>
    <row r="7" spans="2:8" x14ac:dyDescent="0.35">
      <c r="B7" s="121"/>
      <c r="C7" s="121"/>
      <c r="D7" s="121"/>
      <c r="E7" s="121"/>
      <c r="F7" s="121"/>
    </row>
    <row r="8" spans="2:8" x14ac:dyDescent="0.35">
      <c r="B8" s="121"/>
      <c r="C8" s="121"/>
      <c r="D8" s="121"/>
      <c r="E8" s="121"/>
      <c r="F8" s="121"/>
    </row>
    <row r="9" spans="2:8" x14ac:dyDescent="0.35">
      <c r="B9" s="122"/>
      <c r="C9" s="123"/>
      <c r="D9" s="97" t="s">
        <v>42</v>
      </c>
      <c r="E9" s="98"/>
      <c r="F9" s="99"/>
    </row>
    <row r="10" spans="2:8" ht="18.5" x14ac:dyDescent="0.45">
      <c r="B10" s="63" t="s">
        <v>109</v>
      </c>
      <c r="C10" s="88"/>
      <c r="D10" s="61"/>
      <c r="E10" s="61"/>
      <c r="F10" s="61"/>
    </row>
    <row r="11" spans="2:8" ht="37" x14ac:dyDescent="0.45">
      <c r="B11" s="64" t="s">
        <v>111</v>
      </c>
      <c r="C11" s="88"/>
      <c r="D11" s="62" t="s">
        <v>110</v>
      </c>
      <c r="E11" s="87"/>
      <c r="F11" s="77" t="s">
        <v>112</v>
      </c>
    </row>
    <row r="12" spans="2:8" x14ac:dyDescent="0.35">
      <c r="B12" s="127" t="s">
        <v>113</v>
      </c>
      <c r="C12" s="128"/>
      <c r="D12" s="128"/>
      <c r="E12" s="128"/>
      <c r="F12" s="129"/>
    </row>
    <row r="13" spans="2:8" ht="29" x14ac:dyDescent="0.35">
      <c r="B13" s="34" t="s">
        <v>34</v>
      </c>
      <c r="C13" s="34" t="s">
        <v>100</v>
      </c>
      <c r="D13" s="28" t="s">
        <v>41</v>
      </c>
      <c r="E13" s="29" t="s">
        <v>99</v>
      </c>
      <c r="F13" s="36" t="s">
        <v>103</v>
      </c>
      <c r="G13" s="27"/>
    </row>
    <row r="14" spans="2:8" ht="43.5" x14ac:dyDescent="0.35">
      <c r="B14" s="28" t="s">
        <v>35</v>
      </c>
      <c r="C14" s="17" t="s">
        <v>36</v>
      </c>
      <c r="D14" s="89"/>
      <c r="E14" s="37" t="str">
        <f>IF(D14="N"," NÃO PODE SER AVALIADO","OK!")</f>
        <v>OK!</v>
      </c>
      <c r="F14" s="108"/>
      <c r="G14" s="27"/>
    </row>
    <row r="15" spans="2:8" x14ac:dyDescent="0.35">
      <c r="B15" s="137" t="s">
        <v>125</v>
      </c>
      <c r="C15" s="138"/>
      <c r="D15" s="138"/>
      <c r="E15" s="139"/>
      <c r="F15" s="109"/>
      <c r="G15" s="27"/>
      <c r="H15" s="15"/>
    </row>
    <row r="16" spans="2:8" x14ac:dyDescent="0.35">
      <c r="B16" s="4"/>
      <c r="C16" s="4" t="s">
        <v>130</v>
      </c>
      <c r="D16" s="90"/>
      <c r="E16" s="38" t="str">
        <f t="shared" ref="E16:E18" si="0">IF(D16="S",1,"--- ")</f>
        <v xml:space="preserve">--- </v>
      </c>
      <c r="F16" s="109"/>
      <c r="G16" s="27"/>
    </row>
    <row r="17" spans="2:7" x14ac:dyDescent="0.35">
      <c r="B17" s="4"/>
      <c r="C17" s="4" t="s">
        <v>131</v>
      </c>
      <c r="D17" s="90"/>
      <c r="E17" s="38" t="str">
        <f t="shared" si="0"/>
        <v xml:space="preserve">--- </v>
      </c>
      <c r="F17" s="109"/>
    </row>
    <row r="18" spans="2:7" x14ac:dyDescent="0.35">
      <c r="B18" s="4"/>
      <c r="C18" s="4" t="s">
        <v>46</v>
      </c>
      <c r="D18" s="90"/>
      <c r="E18" s="38" t="str">
        <f t="shared" si="0"/>
        <v xml:space="preserve">--- </v>
      </c>
      <c r="F18" s="109"/>
    </row>
    <row r="19" spans="2:7" x14ac:dyDescent="0.35">
      <c r="B19" s="4"/>
      <c r="C19" s="4" t="s">
        <v>47</v>
      </c>
      <c r="D19" s="90"/>
      <c r="E19" s="38" t="str">
        <f>IF(D19="S",1,"--- ")</f>
        <v xml:space="preserve">--- </v>
      </c>
      <c r="F19" s="109"/>
    </row>
    <row r="20" spans="2:7" x14ac:dyDescent="0.35">
      <c r="B20" s="4"/>
      <c r="C20" s="4" t="s">
        <v>107</v>
      </c>
      <c r="D20" s="90"/>
      <c r="E20" s="38" t="str">
        <f>IF(D20="S",0,"--- ")</f>
        <v xml:space="preserve">--- </v>
      </c>
      <c r="F20" s="109"/>
      <c r="G20" s="35"/>
    </row>
    <row r="21" spans="2:7" x14ac:dyDescent="0.35">
      <c r="B21" s="42"/>
      <c r="C21" s="43"/>
      <c r="D21" s="65" t="s">
        <v>101</v>
      </c>
      <c r="E21" s="66">
        <f>SUM(E16:E20)</f>
        <v>0</v>
      </c>
      <c r="F21" s="110"/>
    </row>
    <row r="22" spans="2:7" ht="29" x14ac:dyDescent="0.35">
      <c r="B22" s="55" t="s">
        <v>126</v>
      </c>
      <c r="C22" s="54">
        <v>0.1</v>
      </c>
      <c r="D22" s="44"/>
      <c r="E22" s="53"/>
      <c r="F22" s="51"/>
    </row>
    <row r="23" spans="2:7" ht="43.5" x14ac:dyDescent="0.35">
      <c r="B23" s="143" t="s">
        <v>37</v>
      </c>
      <c r="C23" s="17" t="s">
        <v>38</v>
      </c>
      <c r="D23" s="89"/>
      <c r="E23" s="30" t="str">
        <f>IF(D23="S",10,"--- ")</f>
        <v xml:space="preserve">--- </v>
      </c>
      <c r="F23" s="111">
        <v>0.1</v>
      </c>
    </row>
    <row r="24" spans="2:7" ht="29" x14ac:dyDescent="0.35">
      <c r="B24" s="144"/>
      <c r="C24" s="31" t="s">
        <v>39</v>
      </c>
      <c r="D24" s="89"/>
      <c r="E24" s="30" t="str">
        <f>IF(D24="S",9,"--- ")</f>
        <v xml:space="preserve">--- </v>
      </c>
      <c r="F24" s="112"/>
    </row>
    <row r="25" spans="2:7" x14ac:dyDescent="0.35">
      <c r="B25" s="145"/>
      <c r="C25" s="4" t="s">
        <v>40</v>
      </c>
      <c r="D25" s="89"/>
      <c r="E25" s="30" t="str">
        <f>IF(D25="S",8,"--- ")</f>
        <v xml:space="preserve">--- </v>
      </c>
      <c r="F25" s="112"/>
    </row>
    <row r="26" spans="2:7" ht="43.5" x14ac:dyDescent="0.35">
      <c r="B26" s="143" t="s">
        <v>43</v>
      </c>
      <c r="C26" s="17" t="s">
        <v>44</v>
      </c>
      <c r="D26" s="89"/>
      <c r="E26" s="30" t="str">
        <f t="shared" ref="E26" si="1">IF(D26="S",10,"--- ")</f>
        <v xml:space="preserve">--- </v>
      </c>
      <c r="F26" s="112"/>
    </row>
    <row r="27" spans="2:7" ht="58" x14ac:dyDescent="0.35">
      <c r="B27" s="145"/>
      <c r="C27" s="31" t="s">
        <v>45</v>
      </c>
      <c r="D27" s="89"/>
      <c r="E27" s="30" t="str">
        <f>IF(D27="S",10,"--- ")</f>
        <v xml:space="preserve">--- </v>
      </c>
      <c r="F27" s="112"/>
    </row>
    <row r="28" spans="2:7" x14ac:dyDescent="0.35">
      <c r="B28" s="45"/>
      <c r="C28" s="46"/>
      <c r="D28" s="65" t="s">
        <v>127</v>
      </c>
      <c r="E28" s="67">
        <f>SUM(E23:E25)+SUM(E26:E27)</f>
        <v>0</v>
      </c>
      <c r="F28" s="113"/>
    </row>
    <row r="29" spans="2:7" x14ac:dyDescent="0.35">
      <c r="B29" s="55" t="s">
        <v>77</v>
      </c>
      <c r="C29" s="58">
        <v>0.5</v>
      </c>
      <c r="D29" s="56"/>
      <c r="E29" s="57"/>
      <c r="F29" s="33"/>
    </row>
    <row r="30" spans="2:7" x14ac:dyDescent="0.35">
      <c r="B30" s="137" t="s">
        <v>78</v>
      </c>
      <c r="C30" s="138"/>
      <c r="D30" s="138"/>
      <c r="E30" s="139"/>
      <c r="F30" s="50"/>
    </row>
    <row r="31" spans="2:7" x14ac:dyDescent="0.35">
      <c r="B31" s="143" t="s">
        <v>120</v>
      </c>
      <c r="C31" s="4" t="s">
        <v>48</v>
      </c>
      <c r="D31" s="89"/>
      <c r="E31" s="30" t="str">
        <f t="shared" ref="E31:E40" si="2">IF(D31="S",10,"--- ")</f>
        <v xml:space="preserve">--- </v>
      </c>
      <c r="F31" s="107">
        <v>0.05</v>
      </c>
      <c r="G31" s="27"/>
    </row>
    <row r="32" spans="2:7" x14ac:dyDescent="0.35">
      <c r="B32" s="144"/>
      <c r="C32" s="4" t="s">
        <v>49</v>
      </c>
      <c r="D32" s="89"/>
      <c r="E32" s="30" t="str">
        <f t="shared" si="2"/>
        <v xml:space="preserve">--- </v>
      </c>
      <c r="F32" s="107"/>
    </row>
    <row r="33" spans="2:7" x14ac:dyDescent="0.35">
      <c r="B33" s="144"/>
      <c r="C33" s="4" t="s">
        <v>50</v>
      </c>
      <c r="D33" s="89"/>
      <c r="E33" s="30" t="str">
        <f t="shared" si="2"/>
        <v xml:space="preserve">--- </v>
      </c>
      <c r="F33" s="107"/>
    </row>
    <row r="34" spans="2:7" x14ac:dyDescent="0.35">
      <c r="B34" s="144"/>
      <c r="C34" s="4" t="s">
        <v>51</v>
      </c>
      <c r="D34" s="89"/>
      <c r="E34" s="30" t="str">
        <f t="shared" si="2"/>
        <v xml:space="preserve">--- </v>
      </c>
      <c r="F34" s="107"/>
    </row>
    <row r="35" spans="2:7" x14ac:dyDescent="0.35">
      <c r="B35" s="144"/>
      <c r="C35" s="4" t="s">
        <v>52</v>
      </c>
      <c r="D35" s="89"/>
      <c r="E35" s="30" t="str">
        <f t="shared" si="2"/>
        <v xml:space="preserve">--- </v>
      </c>
      <c r="F35" s="107"/>
    </row>
    <row r="36" spans="2:7" x14ac:dyDescent="0.35">
      <c r="B36" s="144"/>
      <c r="C36" s="4" t="s">
        <v>53</v>
      </c>
      <c r="D36" s="89"/>
      <c r="E36" s="30" t="str">
        <f t="shared" si="2"/>
        <v xml:space="preserve">--- </v>
      </c>
      <c r="F36" s="107"/>
      <c r="G36" s="27"/>
    </row>
    <row r="37" spans="2:7" x14ac:dyDescent="0.35">
      <c r="B37" s="144"/>
      <c r="C37" s="4" t="s">
        <v>54</v>
      </c>
      <c r="D37" s="89"/>
      <c r="E37" s="30" t="str">
        <f>IF(D37="S",6,"--- ")</f>
        <v xml:space="preserve">--- </v>
      </c>
      <c r="F37" s="107"/>
    </row>
    <row r="38" spans="2:7" x14ac:dyDescent="0.35">
      <c r="B38" s="145"/>
      <c r="C38" s="4" t="s">
        <v>55</v>
      </c>
      <c r="D38" s="89"/>
      <c r="E38" s="30" t="str">
        <f>IF(D38="S",3,"--- ")</f>
        <v xml:space="preserve">--- </v>
      </c>
      <c r="F38" s="107"/>
      <c r="G38" s="27"/>
    </row>
    <row r="39" spans="2:7" ht="43.5" x14ac:dyDescent="0.35">
      <c r="B39" s="17" t="s">
        <v>56</v>
      </c>
      <c r="C39" s="32" t="s">
        <v>57</v>
      </c>
      <c r="D39" s="89"/>
      <c r="E39" s="30">
        <f>IF(D39="S",10,0)</f>
        <v>0</v>
      </c>
      <c r="F39" s="93">
        <v>0.2</v>
      </c>
    </row>
    <row r="40" spans="2:7" x14ac:dyDescent="0.35">
      <c r="B40" s="143" t="s">
        <v>58</v>
      </c>
      <c r="C40" s="4" t="s">
        <v>59</v>
      </c>
      <c r="D40" s="89"/>
      <c r="E40" s="30" t="str">
        <f t="shared" si="2"/>
        <v xml:space="preserve">--- </v>
      </c>
      <c r="F40" s="107">
        <v>0.15</v>
      </c>
      <c r="G40" s="27"/>
    </row>
    <row r="41" spans="2:7" x14ac:dyDescent="0.35">
      <c r="B41" s="144"/>
      <c r="C41" s="4" t="s">
        <v>60</v>
      </c>
      <c r="D41" s="89"/>
      <c r="E41" s="30" t="str">
        <f>IF(D41="S",7,"--- ")</f>
        <v xml:space="preserve">--- </v>
      </c>
      <c r="F41" s="107"/>
    </row>
    <row r="42" spans="2:7" x14ac:dyDescent="0.35">
      <c r="B42" s="145"/>
      <c r="C42" s="4" t="s">
        <v>61</v>
      </c>
      <c r="D42" s="89"/>
      <c r="E42" s="30" t="str">
        <f>IF(D42="S",5,"--- ")</f>
        <v xml:space="preserve">--- </v>
      </c>
      <c r="F42" s="107"/>
      <c r="G42" s="27"/>
    </row>
    <row r="43" spans="2:7" ht="29" x14ac:dyDescent="0.35">
      <c r="B43" s="17" t="s">
        <v>62</v>
      </c>
      <c r="C43" s="32" t="s">
        <v>57</v>
      </c>
      <c r="D43" s="89"/>
      <c r="E43" s="30">
        <f t="shared" ref="E43:E44" si="3">IF(D43="S",10,0)</f>
        <v>0</v>
      </c>
      <c r="F43" s="93">
        <v>0.1</v>
      </c>
    </row>
    <row r="44" spans="2:7" x14ac:dyDescent="0.35">
      <c r="B44" s="4" t="s">
        <v>63</v>
      </c>
      <c r="C44" s="32" t="s">
        <v>57</v>
      </c>
      <c r="D44" s="89"/>
      <c r="E44" s="30">
        <f t="shared" si="3"/>
        <v>0</v>
      </c>
      <c r="F44" s="93">
        <v>0.05</v>
      </c>
    </row>
    <row r="45" spans="2:7" ht="29" x14ac:dyDescent="0.35">
      <c r="B45" s="143" t="s">
        <v>121</v>
      </c>
      <c r="C45" s="17" t="s">
        <v>64</v>
      </c>
      <c r="D45" s="89"/>
      <c r="E45" s="30" t="str">
        <f t="shared" ref="E45:E57" si="4">IF(D45="S",10,"--- ")</f>
        <v xml:space="preserve">--- </v>
      </c>
      <c r="F45" s="107">
        <v>0.45</v>
      </c>
    </row>
    <row r="46" spans="2:7" x14ac:dyDescent="0.35">
      <c r="B46" s="144"/>
      <c r="C46" s="4" t="s">
        <v>65</v>
      </c>
      <c r="D46" s="89"/>
      <c r="E46" s="30" t="str">
        <f>IF(D46="S",5,"--- ")</f>
        <v xml:space="preserve">--- </v>
      </c>
      <c r="F46" s="107"/>
    </row>
    <row r="47" spans="2:7" x14ac:dyDescent="0.35">
      <c r="B47" s="144"/>
      <c r="C47" s="4" t="s">
        <v>66</v>
      </c>
      <c r="D47" s="89"/>
      <c r="E47" s="30" t="str">
        <f>IF(D47="S",2,"--- ")</f>
        <v xml:space="preserve">--- </v>
      </c>
      <c r="F47" s="107"/>
    </row>
    <row r="48" spans="2:7" x14ac:dyDescent="0.35">
      <c r="B48" s="145"/>
      <c r="C48" s="4" t="s">
        <v>67</v>
      </c>
      <c r="D48" s="89"/>
      <c r="E48" s="30" t="str">
        <f>IF(D48="S",0,"--- ")</f>
        <v xml:space="preserve">--- </v>
      </c>
      <c r="F48" s="107"/>
    </row>
    <row r="49" spans="2:7" x14ac:dyDescent="0.35">
      <c r="B49" s="45"/>
      <c r="C49" s="43"/>
      <c r="D49" s="84" t="s">
        <v>102</v>
      </c>
      <c r="E49" s="85">
        <f>SUM(E31:E38)*F31+E39*F39+SUM(E40:E42)*F40+E43*F43+E44*F44+SUM(E45:E48)*F45</f>
        <v>0</v>
      </c>
      <c r="F49" s="114"/>
    </row>
    <row r="50" spans="2:7" x14ac:dyDescent="0.35">
      <c r="B50" s="140" t="s">
        <v>79</v>
      </c>
      <c r="C50" s="141"/>
      <c r="D50" s="141"/>
      <c r="E50" s="142"/>
      <c r="F50" s="115"/>
      <c r="G50" s="27"/>
    </row>
    <row r="51" spans="2:7" x14ac:dyDescent="0.35">
      <c r="B51" s="143" t="s">
        <v>122</v>
      </c>
      <c r="C51" s="4" t="s">
        <v>53</v>
      </c>
      <c r="D51" s="89"/>
      <c r="E51" s="30" t="str">
        <f t="shared" si="4"/>
        <v xml:space="preserve">--- </v>
      </c>
      <c r="F51" s="107">
        <v>0.6</v>
      </c>
    </row>
    <row r="52" spans="2:7" x14ac:dyDescent="0.35">
      <c r="B52" s="144"/>
      <c r="C52" s="4" t="s">
        <v>50</v>
      </c>
      <c r="D52" s="89"/>
      <c r="E52" s="30" t="str">
        <f t="shared" si="4"/>
        <v xml:space="preserve">--- </v>
      </c>
      <c r="F52" s="107"/>
    </row>
    <row r="53" spans="2:7" ht="29" x14ac:dyDescent="0.35">
      <c r="B53" s="144"/>
      <c r="C53" s="17" t="s">
        <v>68</v>
      </c>
      <c r="D53" s="89"/>
      <c r="E53" s="30" t="str">
        <f t="shared" si="4"/>
        <v xml:space="preserve">--- </v>
      </c>
      <c r="F53" s="107"/>
      <c r="G53" s="27"/>
    </row>
    <row r="54" spans="2:7" x14ac:dyDescent="0.35">
      <c r="B54" s="144"/>
      <c r="C54" s="4" t="s">
        <v>69</v>
      </c>
      <c r="D54" s="89"/>
      <c r="E54" s="30" t="str">
        <f>IF(D54="S",8,"--- ")</f>
        <v xml:space="preserve">--- </v>
      </c>
      <c r="F54" s="107"/>
    </row>
    <row r="55" spans="2:7" x14ac:dyDescent="0.35">
      <c r="B55" s="145"/>
      <c r="C55" s="4" t="s">
        <v>70</v>
      </c>
      <c r="D55" s="89"/>
      <c r="E55" s="30" t="str">
        <f>IF(D55="S",4,"--- ")</f>
        <v xml:space="preserve">--- </v>
      </c>
      <c r="F55" s="107"/>
      <c r="G55" s="27"/>
    </row>
    <row r="56" spans="2:7" x14ac:dyDescent="0.35">
      <c r="B56" s="4" t="s">
        <v>71</v>
      </c>
      <c r="C56" s="32" t="s">
        <v>57</v>
      </c>
      <c r="D56" s="90"/>
      <c r="E56" s="30">
        <f t="shared" ref="E56" si="5">IF(D56="S",10,0)</f>
        <v>0</v>
      </c>
      <c r="F56" s="93">
        <v>0.2</v>
      </c>
    </row>
    <row r="57" spans="2:7" x14ac:dyDescent="0.35">
      <c r="B57" s="146" t="s">
        <v>72</v>
      </c>
      <c r="C57" s="4" t="s">
        <v>73</v>
      </c>
      <c r="D57" s="90"/>
      <c r="E57" s="30" t="str">
        <f t="shared" si="4"/>
        <v xml:space="preserve">--- </v>
      </c>
      <c r="F57" s="107">
        <v>0.2</v>
      </c>
    </row>
    <row r="58" spans="2:7" x14ac:dyDescent="0.35">
      <c r="B58" s="147"/>
      <c r="C58" s="4" t="s">
        <v>74</v>
      </c>
      <c r="D58" s="90"/>
      <c r="E58" s="30" t="str">
        <f>IF(D58="S",8,"--- ")</f>
        <v xml:space="preserve">--- </v>
      </c>
      <c r="F58" s="107"/>
    </row>
    <row r="59" spans="2:7" x14ac:dyDescent="0.35">
      <c r="B59" s="147"/>
      <c r="C59" s="4" t="s">
        <v>75</v>
      </c>
      <c r="D59" s="90"/>
      <c r="E59" s="30" t="str">
        <f>IF(D59="S",6,"--- ")</f>
        <v xml:space="preserve">--- </v>
      </c>
      <c r="F59" s="107"/>
    </row>
    <row r="60" spans="2:7" x14ac:dyDescent="0.35">
      <c r="B60" s="148"/>
      <c r="C60" s="4" t="s">
        <v>76</v>
      </c>
      <c r="D60" s="90"/>
      <c r="E60" s="30" t="str">
        <f>IF(D60="S",5,"--- ")</f>
        <v xml:space="preserve">--- </v>
      </c>
      <c r="F60" s="107"/>
    </row>
    <row r="61" spans="2:7" ht="15" customHeight="1" x14ac:dyDescent="0.35">
      <c r="B61" s="47"/>
      <c r="C61" s="43"/>
      <c r="D61" s="84" t="s">
        <v>102</v>
      </c>
      <c r="E61" s="85">
        <f>SUM(E51:E55)*F51+E56*F56+SUM(E57:E60)*F57</f>
        <v>0</v>
      </c>
      <c r="F61" s="116"/>
    </row>
    <row r="62" spans="2:7" x14ac:dyDescent="0.35">
      <c r="B62" s="47"/>
      <c r="C62" s="43"/>
      <c r="D62" s="65" t="s">
        <v>127</v>
      </c>
      <c r="E62" s="67">
        <f>E49*C29+E61*C29</f>
        <v>0</v>
      </c>
      <c r="F62" s="117"/>
    </row>
    <row r="63" spans="2:7" x14ac:dyDescent="0.35">
      <c r="B63" s="39" t="s">
        <v>80</v>
      </c>
      <c r="C63" s="60">
        <v>0.25</v>
      </c>
      <c r="D63" s="40"/>
      <c r="E63" s="41"/>
      <c r="F63" s="118"/>
      <c r="G63" s="27"/>
    </row>
    <row r="64" spans="2:7" x14ac:dyDescent="0.35">
      <c r="B64" s="149" t="s">
        <v>81</v>
      </c>
      <c r="C64" s="59" t="s">
        <v>83</v>
      </c>
      <c r="D64" s="89"/>
      <c r="E64" s="30" t="str">
        <f>IF(D64="S","OK!","--- ")</f>
        <v xml:space="preserve">--- </v>
      </c>
      <c r="F64" s="119" t="s">
        <v>104</v>
      </c>
    </row>
    <row r="65" spans="2:7" x14ac:dyDescent="0.35">
      <c r="B65" s="149"/>
      <c r="C65" s="4" t="s">
        <v>84</v>
      </c>
      <c r="D65" s="89"/>
      <c r="E65" s="30" t="str">
        <f>IF(D65="S","OK!","--- ")</f>
        <v xml:space="preserve">--- </v>
      </c>
      <c r="F65" s="120"/>
    </row>
    <row r="66" spans="2:7" x14ac:dyDescent="0.35">
      <c r="B66" s="4" t="s">
        <v>82</v>
      </c>
      <c r="C66" s="32" t="s">
        <v>57</v>
      </c>
      <c r="D66" s="89"/>
      <c r="E66" s="30">
        <f>IF(D66="S",10,0)</f>
        <v>0</v>
      </c>
      <c r="F66" s="93">
        <v>0.2</v>
      </c>
      <c r="G66" s="27"/>
    </row>
    <row r="67" spans="2:7" x14ac:dyDescent="0.35">
      <c r="B67" s="143" t="s">
        <v>123</v>
      </c>
      <c r="C67" s="4" t="s">
        <v>59</v>
      </c>
      <c r="D67" s="89"/>
      <c r="E67" s="30" t="str">
        <f t="shared" ref="E67" si="6">IF(D67="S",10,"--- ")</f>
        <v xml:space="preserve">--- </v>
      </c>
      <c r="F67" s="107">
        <v>0.5</v>
      </c>
    </row>
    <row r="68" spans="2:7" x14ac:dyDescent="0.35">
      <c r="B68" s="144"/>
      <c r="C68" s="4" t="s">
        <v>60</v>
      </c>
      <c r="D68" s="89"/>
      <c r="E68" s="30" t="str">
        <f>IF(D68="S",7,"--- ")</f>
        <v xml:space="preserve">--- </v>
      </c>
      <c r="F68" s="107"/>
    </row>
    <row r="69" spans="2:7" x14ac:dyDescent="0.35">
      <c r="B69" s="144"/>
      <c r="C69" s="4" t="s">
        <v>61</v>
      </c>
      <c r="D69" s="89"/>
      <c r="E69" s="30" t="str">
        <f>IF(D69="S",5,"--- ")</f>
        <v xml:space="preserve">--- </v>
      </c>
      <c r="F69" s="107"/>
      <c r="G69" s="27"/>
    </row>
    <row r="70" spans="2:7" x14ac:dyDescent="0.35">
      <c r="B70" s="144"/>
      <c r="C70" s="4" t="s">
        <v>85</v>
      </c>
      <c r="D70" s="89"/>
      <c r="E70" s="30" t="str">
        <f>IF(D70="S",3,"--- ")</f>
        <v xml:space="preserve">--- </v>
      </c>
      <c r="F70" s="107"/>
      <c r="G70" s="27"/>
    </row>
    <row r="71" spans="2:7" x14ac:dyDescent="0.35">
      <c r="B71" s="145"/>
      <c r="C71" s="4" t="s">
        <v>67</v>
      </c>
      <c r="D71" s="89"/>
      <c r="E71" s="30" t="str">
        <f>IF(D71="S",0,"--- ")</f>
        <v xml:space="preserve">--- </v>
      </c>
      <c r="F71" s="107"/>
    </row>
    <row r="72" spans="2:7" ht="43.5" x14ac:dyDescent="0.35">
      <c r="B72" s="17" t="s">
        <v>86</v>
      </c>
      <c r="C72" s="32" t="s">
        <v>57</v>
      </c>
      <c r="D72" s="89"/>
      <c r="E72" s="30">
        <f>IF(D72="S",10,0)</f>
        <v>0</v>
      </c>
      <c r="F72" s="93">
        <v>0.3</v>
      </c>
    </row>
    <row r="73" spans="2:7" x14ac:dyDescent="0.35">
      <c r="B73" s="48"/>
      <c r="C73" s="49"/>
      <c r="D73" s="65" t="s">
        <v>127</v>
      </c>
      <c r="E73" s="67">
        <f>E66*F66+SUM(E67:E71)*F67+E72*F72</f>
        <v>0</v>
      </c>
      <c r="F73" s="114"/>
      <c r="G73" s="27"/>
    </row>
    <row r="74" spans="2:7" x14ac:dyDescent="0.35">
      <c r="B74" s="39" t="s">
        <v>87</v>
      </c>
      <c r="C74" s="60">
        <v>0.15</v>
      </c>
      <c r="D74" s="40"/>
      <c r="E74" s="41"/>
      <c r="F74" s="115"/>
    </row>
    <row r="75" spans="2:7" ht="43.5" x14ac:dyDescent="0.35">
      <c r="B75" s="150" t="s">
        <v>92</v>
      </c>
      <c r="C75" s="31" t="s">
        <v>88</v>
      </c>
      <c r="D75" s="89"/>
      <c r="E75" s="30">
        <f>IF(D75="S",2.5,0)</f>
        <v>0</v>
      </c>
      <c r="F75" s="107">
        <v>0.3</v>
      </c>
    </row>
    <row r="76" spans="2:7" ht="43.5" x14ac:dyDescent="0.35">
      <c r="B76" s="150"/>
      <c r="C76" s="17" t="s">
        <v>89</v>
      </c>
      <c r="D76" s="89"/>
      <c r="E76" s="30">
        <f t="shared" ref="E76:E78" si="7">IF(D76="S",2.5,0)</f>
        <v>0</v>
      </c>
      <c r="F76" s="107"/>
      <c r="G76" s="27"/>
    </row>
    <row r="77" spans="2:7" x14ac:dyDescent="0.35">
      <c r="B77" s="150"/>
      <c r="C77" s="17" t="s">
        <v>90</v>
      </c>
      <c r="D77" s="89"/>
      <c r="E77" s="30">
        <f t="shared" si="7"/>
        <v>0</v>
      </c>
      <c r="F77" s="107"/>
      <c r="G77" s="27"/>
    </row>
    <row r="78" spans="2:7" ht="29" x14ac:dyDescent="0.35">
      <c r="B78" s="150"/>
      <c r="C78" s="17" t="s">
        <v>91</v>
      </c>
      <c r="D78" s="89"/>
      <c r="E78" s="30">
        <f t="shared" si="7"/>
        <v>0</v>
      </c>
      <c r="F78" s="107"/>
      <c r="G78" s="27"/>
    </row>
    <row r="79" spans="2:7" x14ac:dyDescent="0.35">
      <c r="B79" s="4" t="s">
        <v>93</v>
      </c>
      <c r="C79" s="17" t="s">
        <v>94</v>
      </c>
      <c r="D79" s="89"/>
      <c r="E79" s="30">
        <f>IF(D79="S",10,0)</f>
        <v>0</v>
      </c>
      <c r="F79" s="93">
        <v>0.25</v>
      </c>
    </row>
    <row r="80" spans="2:7" ht="72.5" x14ac:dyDescent="0.35">
      <c r="B80" s="32" t="s">
        <v>95</v>
      </c>
      <c r="C80" s="17" t="s">
        <v>96</v>
      </c>
      <c r="D80" s="89"/>
      <c r="E80" s="30">
        <f t="shared" ref="E80:E81" si="8">IF(D80="S",10,0)</f>
        <v>0</v>
      </c>
      <c r="F80" s="93">
        <v>0.25</v>
      </c>
    </row>
    <row r="81" spans="2:6" ht="29" x14ac:dyDescent="0.35">
      <c r="B81" s="4" t="s">
        <v>97</v>
      </c>
      <c r="C81" s="17" t="s">
        <v>98</v>
      </c>
      <c r="D81" s="89"/>
      <c r="E81" s="30">
        <f t="shared" si="8"/>
        <v>0</v>
      </c>
      <c r="F81" s="93">
        <v>0.2</v>
      </c>
    </row>
    <row r="82" spans="2:6" x14ac:dyDescent="0.35">
      <c r="D82" s="65" t="s">
        <v>127</v>
      </c>
      <c r="E82" s="67">
        <f>(SUM(E75:E78)*F75+E79*F79+E80*F80+E81*F81)</f>
        <v>0</v>
      </c>
    </row>
    <row r="83" spans="2:6" ht="15" thickBot="1" x14ac:dyDescent="0.4"/>
    <row r="84" spans="2:6" x14ac:dyDescent="0.35">
      <c r="C84" s="68" t="s">
        <v>106</v>
      </c>
      <c r="D84" s="69">
        <f>E21*(E28*C22+E62*C29+E73*C63+E82*C74)</f>
        <v>0</v>
      </c>
    </row>
    <row r="85" spans="2:6" ht="37.5" x14ac:dyDescent="0.5">
      <c r="C85" s="74" t="s">
        <v>105</v>
      </c>
      <c r="D85" s="86" t="str">
        <f>IF(E11&gt;=50,IF(D84&lt;3,"LNC",IF(D84&lt;5,"L4",IF(D84&lt;7.5,"L3",IF(D84&lt;9,"L2","L1")))),"Menos de 50 páginas")</f>
        <v>Menos de 50 páginas</v>
      </c>
      <c r="E85" s="78" t="str">
        <f>IF(D9="N","O LIVRO NÃO PODE SER CONSIDERADO"," ")</f>
        <v xml:space="preserve"> </v>
      </c>
    </row>
  </sheetData>
  <sheetProtection algorithmName="SHA-512" hashValue="n2qVQmdE1qObVzdZaPOOYFof5emYqJMH8Bz+01RhuYUL6iWZG19jv2yE+gSEWiWd1ngb39ewQy+EiQNSpWY4dg==" saltValue="DDap3iJ0O7F0zpiB+BDhvg==" spinCount="100000" sheet="1" selectLockedCells="1"/>
  <mergeCells count="41">
    <mergeCell ref="B75:B78"/>
    <mergeCell ref="F75:F78"/>
    <mergeCell ref="F61:F63"/>
    <mergeCell ref="B64:B65"/>
    <mergeCell ref="F64:F65"/>
    <mergeCell ref="B67:B71"/>
    <mergeCell ref="F67:F71"/>
    <mergeCell ref="F73:F74"/>
    <mergeCell ref="F49:F50"/>
    <mergeCell ref="B50:E50"/>
    <mergeCell ref="B51:B55"/>
    <mergeCell ref="F51:F55"/>
    <mergeCell ref="B57:B60"/>
    <mergeCell ref="F57:F60"/>
    <mergeCell ref="B45:B48"/>
    <mergeCell ref="F45:F48"/>
    <mergeCell ref="B9:C9"/>
    <mergeCell ref="B12:F12"/>
    <mergeCell ref="F14:F21"/>
    <mergeCell ref="B15:E15"/>
    <mergeCell ref="B23:B25"/>
    <mergeCell ref="F23:F28"/>
    <mergeCell ref="B26:B27"/>
    <mergeCell ref="B30:E30"/>
    <mergeCell ref="B31:B38"/>
    <mergeCell ref="F31:F38"/>
    <mergeCell ref="B40:B42"/>
    <mergeCell ref="F40:F42"/>
    <mergeCell ref="B6:C6"/>
    <mergeCell ref="D6:F6"/>
    <mergeCell ref="B7:C7"/>
    <mergeCell ref="D7:F7"/>
    <mergeCell ref="B8:C8"/>
    <mergeCell ref="D8:F8"/>
    <mergeCell ref="B5:C5"/>
    <mergeCell ref="D5:F5"/>
    <mergeCell ref="C1:F1"/>
    <mergeCell ref="B2:C2"/>
    <mergeCell ref="D2:F2"/>
    <mergeCell ref="B3:C3"/>
    <mergeCell ref="D3:F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88952-F8B5-41B4-A46D-2FA050E685D0}">
  <dimension ref="B1:H85"/>
  <sheetViews>
    <sheetView topLeftCell="A13" workbookViewId="0">
      <selection activeCell="C1" sqref="C1:F1"/>
    </sheetView>
  </sheetViews>
  <sheetFormatPr defaultRowHeight="14.5" x14ac:dyDescent="0.35"/>
  <cols>
    <col min="1" max="1" width="1.1796875" customWidth="1"/>
    <col min="2" max="2" width="32.453125" customWidth="1"/>
    <col min="3" max="3" width="42.26953125" customWidth="1"/>
    <col min="4" max="5" width="12.26953125" customWidth="1"/>
    <col min="6" max="6" width="13.453125" customWidth="1"/>
  </cols>
  <sheetData>
    <row r="1" spans="2:8" ht="18.5" x14ac:dyDescent="0.45">
      <c r="B1" s="63" t="s">
        <v>108</v>
      </c>
      <c r="C1" s="124"/>
      <c r="D1" s="125"/>
      <c r="E1" s="125"/>
      <c r="F1" s="126"/>
    </row>
    <row r="2" spans="2:8" ht="72.5" customHeight="1" x14ac:dyDescent="0.35">
      <c r="B2" s="133" t="s">
        <v>114</v>
      </c>
      <c r="C2" s="133"/>
      <c r="D2" s="130" t="s">
        <v>124</v>
      </c>
      <c r="E2" s="131"/>
      <c r="F2" s="132"/>
    </row>
    <row r="3" spans="2:8" x14ac:dyDescent="0.35">
      <c r="B3" s="121"/>
      <c r="C3" s="121"/>
      <c r="D3" s="121"/>
      <c r="E3" s="121"/>
      <c r="F3" s="121"/>
    </row>
    <row r="4" spans="2:8" x14ac:dyDescent="0.35">
      <c r="B4" s="94"/>
      <c r="C4" s="95"/>
      <c r="D4" s="94"/>
      <c r="E4" s="96"/>
      <c r="F4" s="95"/>
    </row>
    <row r="5" spans="2:8" x14ac:dyDescent="0.35">
      <c r="B5" s="134"/>
      <c r="C5" s="135"/>
      <c r="D5" s="134"/>
      <c r="E5" s="136"/>
      <c r="F5" s="135"/>
    </row>
    <row r="6" spans="2:8" x14ac:dyDescent="0.35">
      <c r="B6" s="134"/>
      <c r="C6" s="135"/>
      <c r="D6" s="134"/>
      <c r="E6" s="136"/>
      <c r="F6" s="135"/>
    </row>
    <row r="7" spans="2:8" x14ac:dyDescent="0.35">
      <c r="B7" s="121"/>
      <c r="C7" s="121"/>
      <c r="D7" s="121"/>
      <c r="E7" s="121"/>
      <c r="F7" s="121"/>
    </row>
    <row r="8" spans="2:8" x14ac:dyDescent="0.35">
      <c r="B8" s="121"/>
      <c r="C8" s="121"/>
      <c r="D8" s="121"/>
      <c r="E8" s="121"/>
      <c r="F8" s="121"/>
    </row>
    <row r="9" spans="2:8" x14ac:dyDescent="0.35">
      <c r="B9" s="122"/>
      <c r="C9" s="123"/>
      <c r="D9" s="97" t="s">
        <v>42</v>
      </c>
      <c r="E9" s="98"/>
      <c r="F9" s="99"/>
    </row>
    <row r="10" spans="2:8" ht="18.5" x14ac:dyDescent="0.45">
      <c r="B10" s="63" t="s">
        <v>109</v>
      </c>
      <c r="C10" s="88"/>
      <c r="D10" s="61"/>
      <c r="E10" s="61"/>
      <c r="F10" s="61"/>
    </row>
    <row r="11" spans="2:8" ht="37" x14ac:dyDescent="0.45">
      <c r="B11" s="64" t="s">
        <v>111</v>
      </c>
      <c r="C11" s="88"/>
      <c r="D11" s="62" t="s">
        <v>110</v>
      </c>
      <c r="E11" s="87"/>
      <c r="F11" s="77" t="s">
        <v>112</v>
      </c>
    </row>
    <row r="12" spans="2:8" x14ac:dyDescent="0.35">
      <c r="B12" s="127" t="s">
        <v>113</v>
      </c>
      <c r="C12" s="128"/>
      <c r="D12" s="128"/>
      <c r="E12" s="128"/>
      <c r="F12" s="129"/>
    </row>
    <row r="13" spans="2:8" ht="29" x14ac:dyDescent="0.35">
      <c r="B13" s="34" t="s">
        <v>34</v>
      </c>
      <c r="C13" s="34" t="s">
        <v>100</v>
      </c>
      <c r="D13" s="28" t="s">
        <v>41</v>
      </c>
      <c r="E13" s="29" t="s">
        <v>99</v>
      </c>
      <c r="F13" s="36" t="s">
        <v>103</v>
      </c>
      <c r="G13" s="27"/>
    </row>
    <row r="14" spans="2:8" ht="43.5" x14ac:dyDescent="0.35">
      <c r="B14" s="28" t="s">
        <v>35</v>
      </c>
      <c r="C14" s="17" t="s">
        <v>36</v>
      </c>
      <c r="D14" s="89" t="s">
        <v>137</v>
      </c>
      <c r="E14" s="37" t="str">
        <f>IF(D14="N"," NÃO PODE SER AVALIADO","OK!")</f>
        <v>OK!</v>
      </c>
      <c r="F14" s="108"/>
      <c r="G14" s="27"/>
    </row>
    <row r="15" spans="2:8" x14ac:dyDescent="0.35">
      <c r="B15" s="137" t="s">
        <v>125</v>
      </c>
      <c r="C15" s="138"/>
      <c r="D15" s="138"/>
      <c r="E15" s="139"/>
      <c r="F15" s="109"/>
      <c r="G15" s="27"/>
      <c r="H15" s="15"/>
    </row>
    <row r="16" spans="2:8" x14ac:dyDescent="0.35">
      <c r="B16" s="4"/>
      <c r="C16" s="4" t="s">
        <v>130</v>
      </c>
      <c r="D16" s="90" t="s">
        <v>137</v>
      </c>
      <c r="E16" s="38">
        <f t="shared" ref="E16:E18" si="0">IF(D16="S",1,"--- ")</f>
        <v>1</v>
      </c>
      <c r="F16" s="109"/>
      <c r="G16" s="27"/>
    </row>
    <row r="17" spans="2:7" x14ac:dyDescent="0.35">
      <c r="B17" s="4"/>
      <c r="C17" s="4" t="s">
        <v>131</v>
      </c>
      <c r="D17" s="90"/>
      <c r="E17" s="38" t="str">
        <f t="shared" si="0"/>
        <v xml:space="preserve">--- </v>
      </c>
      <c r="F17" s="109"/>
    </row>
    <row r="18" spans="2:7" x14ac:dyDescent="0.35">
      <c r="B18" s="4"/>
      <c r="C18" s="4" t="s">
        <v>46</v>
      </c>
      <c r="D18" s="90"/>
      <c r="E18" s="38" t="str">
        <f t="shared" si="0"/>
        <v xml:space="preserve">--- </v>
      </c>
      <c r="F18" s="109"/>
    </row>
    <row r="19" spans="2:7" x14ac:dyDescent="0.35">
      <c r="B19" s="4"/>
      <c r="C19" s="4" t="s">
        <v>47</v>
      </c>
      <c r="D19" s="90"/>
      <c r="E19" s="38" t="str">
        <f>IF(D19="S",1,"--- ")</f>
        <v xml:space="preserve">--- </v>
      </c>
      <c r="F19" s="109"/>
    </row>
    <row r="20" spans="2:7" x14ac:dyDescent="0.35">
      <c r="B20" s="4"/>
      <c r="C20" s="4" t="s">
        <v>107</v>
      </c>
      <c r="D20" s="90"/>
      <c r="E20" s="38" t="str">
        <f>IF(D20="S",0,"--- ")</f>
        <v xml:space="preserve">--- </v>
      </c>
      <c r="F20" s="109"/>
      <c r="G20" s="35"/>
    </row>
    <row r="21" spans="2:7" x14ac:dyDescent="0.35">
      <c r="B21" s="42"/>
      <c r="C21" s="43"/>
      <c r="D21" s="65" t="s">
        <v>101</v>
      </c>
      <c r="E21" s="66">
        <f>SUM(E16:E20)</f>
        <v>1</v>
      </c>
      <c r="F21" s="110"/>
    </row>
    <row r="22" spans="2:7" ht="29" x14ac:dyDescent="0.35">
      <c r="B22" s="55" t="s">
        <v>126</v>
      </c>
      <c r="C22" s="54">
        <v>0.1</v>
      </c>
      <c r="D22" s="44"/>
      <c r="E22" s="53"/>
      <c r="F22" s="51"/>
    </row>
    <row r="23" spans="2:7" ht="43.5" x14ac:dyDescent="0.35">
      <c r="B23" s="143" t="s">
        <v>37</v>
      </c>
      <c r="C23" s="17" t="s">
        <v>38</v>
      </c>
      <c r="D23" s="89" t="s">
        <v>137</v>
      </c>
      <c r="E23" s="30">
        <f>IF(D23="S",10,"--- ")</f>
        <v>10</v>
      </c>
      <c r="F23" s="111">
        <v>0.1</v>
      </c>
    </row>
    <row r="24" spans="2:7" ht="29" x14ac:dyDescent="0.35">
      <c r="B24" s="144"/>
      <c r="C24" s="31" t="s">
        <v>39</v>
      </c>
      <c r="D24" s="89"/>
      <c r="E24" s="30" t="str">
        <f>IF(D24="S",9,"--- ")</f>
        <v xml:space="preserve">--- </v>
      </c>
      <c r="F24" s="112"/>
    </row>
    <row r="25" spans="2:7" x14ac:dyDescent="0.35">
      <c r="B25" s="145"/>
      <c r="C25" s="4" t="s">
        <v>40</v>
      </c>
      <c r="D25" s="89"/>
      <c r="E25" s="30" t="str">
        <f>IF(D25="S",8,"--- ")</f>
        <v xml:space="preserve">--- </v>
      </c>
      <c r="F25" s="112"/>
    </row>
    <row r="26" spans="2:7" ht="43.5" x14ac:dyDescent="0.35">
      <c r="B26" s="143" t="s">
        <v>43</v>
      </c>
      <c r="C26" s="17" t="s">
        <v>44</v>
      </c>
      <c r="D26" s="89"/>
      <c r="E26" s="30" t="str">
        <f t="shared" ref="E26" si="1">IF(D26="S",10,"--- ")</f>
        <v xml:space="preserve">--- </v>
      </c>
      <c r="F26" s="112"/>
    </row>
    <row r="27" spans="2:7" ht="58" x14ac:dyDescent="0.35">
      <c r="B27" s="145"/>
      <c r="C27" s="31" t="s">
        <v>45</v>
      </c>
      <c r="D27" s="89"/>
      <c r="E27" s="30" t="str">
        <f>IF(D27="S",10,"--- ")</f>
        <v xml:space="preserve">--- </v>
      </c>
      <c r="F27" s="112"/>
    </row>
    <row r="28" spans="2:7" x14ac:dyDescent="0.35">
      <c r="B28" s="45"/>
      <c r="C28" s="46"/>
      <c r="D28" s="65" t="s">
        <v>127</v>
      </c>
      <c r="E28" s="67">
        <f>SUM(E23:E25)+SUM(E26:E27)</f>
        <v>10</v>
      </c>
      <c r="F28" s="113"/>
    </row>
    <row r="29" spans="2:7" x14ac:dyDescent="0.35">
      <c r="B29" s="55" t="s">
        <v>77</v>
      </c>
      <c r="C29" s="58">
        <v>0.5</v>
      </c>
      <c r="D29" s="56"/>
      <c r="E29" s="57"/>
      <c r="F29" s="33"/>
    </row>
    <row r="30" spans="2:7" x14ac:dyDescent="0.35">
      <c r="B30" s="137" t="s">
        <v>78</v>
      </c>
      <c r="C30" s="138"/>
      <c r="D30" s="138"/>
      <c r="E30" s="139"/>
      <c r="F30" s="50"/>
    </row>
    <row r="31" spans="2:7" x14ac:dyDescent="0.35">
      <c r="B31" s="143" t="s">
        <v>120</v>
      </c>
      <c r="C31" s="4" t="s">
        <v>48</v>
      </c>
      <c r="D31" s="89"/>
      <c r="E31" s="30" t="str">
        <f t="shared" ref="E31:E40" si="2">IF(D31="S",10,"--- ")</f>
        <v xml:space="preserve">--- </v>
      </c>
      <c r="F31" s="107">
        <v>0.05</v>
      </c>
      <c r="G31" s="27"/>
    </row>
    <row r="32" spans="2:7" x14ac:dyDescent="0.35">
      <c r="B32" s="144"/>
      <c r="C32" s="4" t="s">
        <v>49</v>
      </c>
      <c r="D32" s="89"/>
      <c r="E32" s="30" t="str">
        <f t="shared" si="2"/>
        <v xml:space="preserve">--- </v>
      </c>
      <c r="F32" s="107"/>
    </row>
    <row r="33" spans="2:7" x14ac:dyDescent="0.35">
      <c r="B33" s="144"/>
      <c r="C33" s="4" t="s">
        <v>50</v>
      </c>
      <c r="D33" s="89"/>
      <c r="E33" s="30" t="str">
        <f t="shared" si="2"/>
        <v xml:space="preserve">--- </v>
      </c>
      <c r="F33" s="107"/>
    </row>
    <row r="34" spans="2:7" x14ac:dyDescent="0.35">
      <c r="B34" s="144"/>
      <c r="C34" s="4" t="s">
        <v>51</v>
      </c>
      <c r="D34" s="89"/>
      <c r="E34" s="30" t="str">
        <f t="shared" si="2"/>
        <v xml:space="preserve">--- </v>
      </c>
      <c r="F34" s="107"/>
    </row>
    <row r="35" spans="2:7" x14ac:dyDescent="0.35">
      <c r="B35" s="144"/>
      <c r="C35" s="4" t="s">
        <v>52</v>
      </c>
      <c r="D35" s="89"/>
      <c r="E35" s="30" t="str">
        <f t="shared" si="2"/>
        <v xml:space="preserve">--- </v>
      </c>
      <c r="F35" s="107"/>
    </row>
    <row r="36" spans="2:7" x14ac:dyDescent="0.35">
      <c r="B36" s="144"/>
      <c r="C36" s="4" t="s">
        <v>53</v>
      </c>
      <c r="D36" s="89"/>
      <c r="E36" s="30" t="str">
        <f t="shared" si="2"/>
        <v xml:space="preserve">--- </v>
      </c>
      <c r="F36" s="107"/>
      <c r="G36" s="27"/>
    </row>
    <row r="37" spans="2:7" x14ac:dyDescent="0.35">
      <c r="B37" s="144"/>
      <c r="C37" s="4" t="s">
        <v>54</v>
      </c>
      <c r="D37" s="89"/>
      <c r="E37" s="30" t="str">
        <f>IF(D37="S",6,"--- ")</f>
        <v xml:space="preserve">--- </v>
      </c>
      <c r="F37" s="107"/>
    </row>
    <row r="38" spans="2:7" x14ac:dyDescent="0.35">
      <c r="B38" s="145"/>
      <c r="C38" s="4" t="s">
        <v>55</v>
      </c>
      <c r="D38" s="89"/>
      <c r="E38" s="30" t="str">
        <f>IF(D38="S",3,"--- ")</f>
        <v xml:space="preserve">--- </v>
      </c>
      <c r="F38" s="107"/>
      <c r="G38" s="27"/>
    </row>
    <row r="39" spans="2:7" ht="43.5" x14ac:dyDescent="0.35">
      <c r="B39" s="17" t="s">
        <v>56</v>
      </c>
      <c r="C39" s="32" t="s">
        <v>57</v>
      </c>
      <c r="D39" s="89"/>
      <c r="E39" s="30">
        <f>IF(D39="S",10,0)</f>
        <v>0</v>
      </c>
      <c r="F39" s="93">
        <v>0.2</v>
      </c>
    </row>
    <row r="40" spans="2:7" x14ac:dyDescent="0.35">
      <c r="B40" s="143" t="s">
        <v>58</v>
      </c>
      <c r="C40" s="4" t="s">
        <v>59</v>
      </c>
      <c r="D40" s="89"/>
      <c r="E40" s="30" t="str">
        <f t="shared" si="2"/>
        <v xml:space="preserve">--- </v>
      </c>
      <c r="F40" s="107">
        <v>0.15</v>
      </c>
      <c r="G40" s="27"/>
    </row>
    <row r="41" spans="2:7" x14ac:dyDescent="0.35">
      <c r="B41" s="144"/>
      <c r="C41" s="4" t="s">
        <v>60</v>
      </c>
      <c r="D41" s="89"/>
      <c r="E41" s="30" t="str">
        <f>IF(D41="S",7,"--- ")</f>
        <v xml:space="preserve">--- </v>
      </c>
      <c r="F41" s="107"/>
    </row>
    <row r="42" spans="2:7" x14ac:dyDescent="0.35">
      <c r="B42" s="145"/>
      <c r="C42" s="4" t="s">
        <v>61</v>
      </c>
      <c r="D42" s="89"/>
      <c r="E42" s="30" t="str">
        <f>IF(D42="S",5,"--- ")</f>
        <v xml:space="preserve">--- </v>
      </c>
      <c r="F42" s="107"/>
      <c r="G42" s="27"/>
    </row>
    <row r="43" spans="2:7" ht="29" x14ac:dyDescent="0.35">
      <c r="B43" s="17" t="s">
        <v>62</v>
      </c>
      <c r="C43" s="32" t="s">
        <v>57</v>
      </c>
      <c r="D43" s="89"/>
      <c r="E43" s="30">
        <f t="shared" ref="E43:E44" si="3">IF(D43="S",10,0)</f>
        <v>0</v>
      </c>
      <c r="F43" s="93">
        <v>0.1</v>
      </c>
    </row>
    <row r="44" spans="2:7" x14ac:dyDescent="0.35">
      <c r="B44" s="4" t="s">
        <v>63</v>
      </c>
      <c r="C44" s="32" t="s">
        <v>57</v>
      </c>
      <c r="D44" s="89"/>
      <c r="E44" s="30">
        <f t="shared" si="3"/>
        <v>0</v>
      </c>
      <c r="F44" s="93">
        <v>0.05</v>
      </c>
    </row>
    <row r="45" spans="2:7" ht="29" x14ac:dyDescent="0.35">
      <c r="B45" s="143" t="s">
        <v>121</v>
      </c>
      <c r="C45" s="17" t="s">
        <v>64</v>
      </c>
      <c r="D45" s="89"/>
      <c r="E45" s="30" t="str">
        <f t="shared" ref="E45:E57" si="4">IF(D45="S",10,"--- ")</f>
        <v xml:space="preserve">--- </v>
      </c>
      <c r="F45" s="107">
        <v>0.45</v>
      </c>
    </row>
    <row r="46" spans="2:7" x14ac:dyDescent="0.35">
      <c r="B46" s="144"/>
      <c r="C46" s="4" t="s">
        <v>65</v>
      </c>
      <c r="D46" s="89"/>
      <c r="E46" s="30" t="str">
        <f>IF(D46="S",5,"--- ")</f>
        <v xml:space="preserve">--- </v>
      </c>
      <c r="F46" s="107"/>
    </row>
    <row r="47" spans="2:7" x14ac:dyDescent="0.35">
      <c r="B47" s="144"/>
      <c r="C47" s="4" t="s">
        <v>66</v>
      </c>
      <c r="D47" s="89"/>
      <c r="E47" s="30" t="str">
        <f>IF(D47="S",2,"--- ")</f>
        <v xml:space="preserve">--- </v>
      </c>
      <c r="F47" s="107"/>
    </row>
    <row r="48" spans="2:7" x14ac:dyDescent="0.35">
      <c r="B48" s="145"/>
      <c r="C48" s="4" t="s">
        <v>67</v>
      </c>
      <c r="D48" s="89"/>
      <c r="E48" s="30" t="str">
        <f>IF(D48="S",0,"--- ")</f>
        <v xml:space="preserve">--- </v>
      </c>
      <c r="F48" s="107"/>
    </row>
    <row r="49" spans="2:7" x14ac:dyDescent="0.35">
      <c r="B49" s="45"/>
      <c r="C49" s="43"/>
      <c r="D49" s="84" t="s">
        <v>102</v>
      </c>
      <c r="E49" s="85">
        <f>SUM(E31:E38)*F31+E39*F39+SUM(E40:E42)*F40+E43*F43+E44*F44+SUM(E45:E48)*F45</f>
        <v>0</v>
      </c>
      <c r="F49" s="114"/>
    </row>
    <row r="50" spans="2:7" x14ac:dyDescent="0.35">
      <c r="B50" s="140" t="s">
        <v>79</v>
      </c>
      <c r="C50" s="141"/>
      <c r="D50" s="141"/>
      <c r="E50" s="142"/>
      <c r="F50" s="115"/>
      <c r="G50" s="27"/>
    </row>
    <row r="51" spans="2:7" x14ac:dyDescent="0.35">
      <c r="B51" s="143" t="s">
        <v>122</v>
      </c>
      <c r="C51" s="4" t="s">
        <v>53</v>
      </c>
      <c r="D51" s="89"/>
      <c r="E51" s="30" t="str">
        <f t="shared" si="4"/>
        <v xml:space="preserve">--- </v>
      </c>
      <c r="F51" s="107">
        <v>0.6</v>
      </c>
    </row>
    <row r="52" spans="2:7" x14ac:dyDescent="0.35">
      <c r="B52" s="144"/>
      <c r="C52" s="4" t="s">
        <v>50</v>
      </c>
      <c r="D52" s="89"/>
      <c r="E52" s="30" t="str">
        <f t="shared" si="4"/>
        <v xml:space="preserve">--- </v>
      </c>
      <c r="F52" s="107"/>
    </row>
    <row r="53" spans="2:7" ht="29" x14ac:dyDescent="0.35">
      <c r="B53" s="144"/>
      <c r="C53" s="17" t="s">
        <v>68</v>
      </c>
      <c r="D53" s="89"/>
      <c r="E53" s="30" t="str">
        <f t="shared" si="4"/>
        <v xml:space="preserve">--- </v>
      </c>
      <c r="F53" s="107"/>
      <c r="G53" s="27"/>
    </row>
    <row r="54" spans="2:7" x14ac:dyDescent="0.35">
      <c r="B54" s="144"/>
      <c r="C54" s="4" t="s">
        <v>69</v>
      </c>
      <c r="D54" s="89"/>
      <c r="E54" s="30" t="str">
        <f>IF(D54="S",8,"--- ")</f>
        <v xml:space="preserve">--- </v>
      </c>
      <c r="F54" s="107"/>
    </row>
    <row r="55" spans="2:7" x14ac:dyDescent="0.35">
      <c r="B55" s="145"/>
      <c r="C55" s="4" t="s">
        <v>70</v>
      </c>
      <c r="D55" s="89"/>
      <c r="E55" s="30" t="str">
        <f>IF(D55="S",4,"--- ")</f>
        <v xml:space="preserve">--- </v>
      </c>
      <c r="F55" s="107"/>
      <c r="G55" s="27"/>
    </row>
    <row r="56" spans="2:7" x14ac:dyDescent="0.35">
      <c r="B56" s="4" t="s">
        <v>71</v>
      </c>
      <c r="C56" s="32" t="s">
        <v>57</v>
      </c>
      <c r="D56" s="90"/>
      <c r="E56" s="30">
        <f t="shared" ref="E56" si="5">IF(D56="S",10,0)</f>
        <v>0</v>
      </c>
      <c r="F56" s="93">
        <v>0.2</v>
      </c>
    </row>
    <row r="57" spans="2:7" x14ac:dyDescent="0.35">
      <c r="B57" s="146" t="s">
        <v>72</v>
      </c>
      <c r="C57" s="4" t="s">
        <v>73</v>
      </c>
      <c r="D57" s="90"/>
      <c r="E57" s="30" t="str">
        <f t="shared" si="4"/>
        <v xml:space="preserve">--- </v>
      </c>
      <c r="F57" s="107">
        <v>0.2</v>
      </c>
    </row>
    <row r="58" spans="2:7" x14ac:dyDescent="0.35">
      <c r="B58" s="147"/>
      <c r="C58" s="4" t="s">
        <v>74</v>
      </c>
      <c r="D58" s="90"/>
      <c r="E58" s="30" t="str">
        <f>IF(D58="S",8,"--- ")</f>
        <v xml:space="preserve">--- </v>
      </c>
      <c r="F58" s="107"/>
    </row>
    <row r="59" spans="2:7" x14ac:dyDescent="0.35">
      <c r="B59" s="147"/>
      <c r="C59" s="4" t="s">
        <v>75</v>
      </c>
      <c r="D59" s="90"/>
      <c r="E59" s="30" t="str">
        <f>IF(D59="S",6,"--- ")</f>
        <v xml:space="preserve">--- </v>
      </c>
      <c r="F59" s="107"/>
    </row>
    <row r="60" spans="2:7" x14ac:dyDescent="0.35">
      <c r="B60" s="148"/>
      <c r="C60" s="4" t="s">
        <v>76</v>
      </c>
      <c r="D60" s="90"/>
      <c r="E60" s="30" t="str">
        <f>IF(D60="S",5,"--- ")</f>
        <v xml:space="preserve">--- </v>
      </c>
      <c r="F60" s="107"/>
    </row>
    <row r="61" spans="2:7" ht="15" customHeight="1" x14ac:dyDescent="0.35">
      <c r="B61" s="47"/>
      <c r="C61" s="43"/>
      <c r="D61" s="84" t="s">
        <v>102</v>
      </c>
      <c r="E61" s="85">
        <f>SUM(E51:E55)*F51+E56*F56+SUM(E57:E60)*F57</f>
        <v>0</v>
      </c>
      <c r="F61" s="116"/>
    </row>
    <row r="62" spans="2:7" x14ac:dyDescent="0.35">
      <c r="B62" s="47"/>
      <c r="C62" s="43"/>
      <c r="D62" s="65" t="s">
        <v>127</v>
      </c>
      <c r="E62" s="67">
        <f>E49*C29+E61*C29</f>
        <v>0</v>
      </c>
      <c r="F62" s="117"/>
    </row>
    <row r="63" spans="2:7" x14ac:dyDescent="0.35">
      <c r="B63" s="39" t="s">
        <v>80</v>
      </c>
      <c r="C63" s="60">
        <v>0.25</v>
      </c>
      <c r="D63" s="40"/>
      <c r="E63" s="41"/>
      <c r="F63" s="118"/>
      <c r="G63" s="27"/>
    </row>
    <row r="64" spans="2:7" x14ac:dyDescent="0.35">
      <c r="B64" s="149" t="s">
        <v>81</v>
      </c>
      <c r="C64" s="59" t="s">
        <v>83</v>
      </c>
      <c r="D64" s="89"/>
      <c r="E64" s="30" t="str">
        <f>IF(D64="S","OK!","--- ")</f>
        <v xml:space="preserve">--- </v>
      </c>
      <c r="F64" s="119" t="s">
        <v>104</v>
      </c>
    </row>
    <row r="65" spans="2:7" x14ac:dyDescent="0.35">
      <c r="B65" s="149"/>
      <c r="C65" s="4" t="s">
        <v>84</v>
      </c>
      <c r="D65" s="89"/>
      <c r="E65" s="30" t="str">
        <f>IF(D65="S","OK!","--- ")</f>
        <v xml:space="preserve">--- </v>
      </c>
      <c r="F65" s="120"/>
    </row>
    <row r="66" spans="2:7" x14ac:dyDescent="0.35">
      <c r="B66" s="4" t="s">
        <v>82</v>
      </c>
      <c r="C66" s="32" t="s">
        <v>57</v>
      </c>
      <c r="D66" s="89"/>
      <c r="E66" s="30">
        <f>IF(D66="S",10,0)</f>
        <v>0</v>
      </c>
      <c r="F66" s="93">
        <v>0.2</v>
      </c>
      <c r="G66" s="27"/>
    </row>
    <row r="67" spans="2:7" x14ac:dyDescent="0.35">
      <c r="B67" s="143" t="s">
        <v>123</v>
      </c>
      <c r="C67" s="4" t="s">
        <v>59</v>
      </c>
      <c r="D67" s="89"/>
      <c r="E67" s="30" t="str">
        <f t="shared" ref="E67" si="6">IF(D67="S",10,"--- ")</f>
        <v xml:space="preserve">--- </v>
      </c>
      <c r="F67" s="107">
        <v>0.5</v>
      </c>
    </row>
    <row r="68" spans="2:7" x14ac:dyDescent="0.35">
      <c r="B68" s="144"/>
      <c r="C68" s="4" t="s">
        <v>60</v>
      </c>
      <c r="D68" s="89"/>
      <c r="E68" s="30" t="str">
        <f>IF(D68="S",7,"--- ")</f>
        <v xml:space="preserve">--- </v>
      </c>
      <c r="F68" s="107"/>
    </row>
    <row r="69" spans="2:7" x14ac:dyDescent="0.35">
      <c r="B69" s="144"/>
      <c r="C69" s="4" t="s">
        <v>61</v>
      </c>
      <c r="D69" s="89"/>
      <c r="E69" s="30" t="str">
        <f>IF(D69="S",5,"--- ")</f>
        <v xml:space="preserve">--- </v>
      </c>
      <c r="F69" s="107"/>
      <c r="G69" s="27"/>
    </row>
    <row r="70" spans="2:7" x14ac:dyDescent="0.35">
      <c r="B70" s="144"/>
      <c r="C70" s="4" t="s">
        <v>85</v>
      </c>
      <c r="D70" s="89"/>
      <c r="E70" s="30" t="str">
        <f>IF(D70="S",3,"--- ")</f>
        <v xml:space="preserve">--- </v>
      </c>
      <c r="F70" s="107"/>
      <c r="G70" s="27"/>
    </row>
    <row r="71" spans="2:7" x14ac:dyDescent="0.35">
      <c r="B71" s="145"/>
      <c r="C71" s="4" t="s">
        <v>67</v>
      </c>
      <c r="D71" s="89"/>
      <c r="E71" s="30" t="str">
        <f>IF(D71="S",0,"--- ")</f>
        <v xml:space="preserve">--- </v>
      </c>
      <c r="F71" s="107"/>
    </row>
    <row r="72" spans="2:7" ht="43.5" x14ac:dyDescent="0.35">
      <c r="B72" s="17" t="s">
        <v>86</v>
      </c>
      <c r="C72" s="32" t="s">
        <v>57</v>
      </c>
      <c r="D72" s="89"/>
      <c r="E72" s="30">
        <f>IF(D72="S",10,0)</f>
        <v>0</v>
      </c>
      <c r="F72" s="93">
        <v>0.3</v>
      </c>
    </row>
    <row r="73" spans="2:7" x14ac:dyDescent="0.35">
      <c r="B73" s="48"/>
      <c r="C73" s="49"/>
      <c r="D73" s="65" t="s">
        <v>127</v>
      </c>
      <c r="E73" s="67">
        <f>E66*F66+SUM(E67:E71)*F67+E72*F72</f>
        <v>0</v>
      </c>
      <c r="F73" s="114"/>
      <c r="G73" s="27"/>
    </row>
    <row r="74" spans="2:7" x14ac:dyDescent="0.35">
      <c r="B74" s="39" t="s">
        <v>87</v>
      </c>
      <c r="C74" s="60">
        <v>0.15</v>
      </c>
      <c r="D74" s="40"/>
      <c r="E74" s="41"/>
      <c r="F74" s="115"/>
    </row>
    <row r="75" spans="2:7" ht="43.5" x14ac:dyDescent="0.35">
      <c r="B75" s="150" t="s">
        <v>92</v>
      </c>
      <c r="C75" s="31" t="s">
        <v>88</v>
      </c>
      <c r="D75" s="89" t="s">
        <v>137</v>
      </c>
      <c r="E75" s="30">
        <f>IF(D75="S",2.5,0)</f>
        <v>2.5</v>
      </c>
      <c r="F75" s="107">
        <v>0.3</v>
      </c>
    </row>
    <row r="76" spans="2:7" ht="43.5" x14ac:dyDescent="0.35">
      <c r="B76" s="150"/>
      <c r="C76" s="17" t="s">
        <v>89</v>
      </c>
      <c r="D76" s="89"/>
      <c r="E76" s="30">
        <f t="shared" ref="E76:E78" si="7">IF(D76="S",2.5,0)</f>
        <v>0</v>
      </c>
      <c r="F76" s="107"/>
      <c r="G76" s="27"/>
    </row>
    <row r="77" spans="2:7" x14ac:dyDescent="0.35">
      <c r="B77" s="150"/>
      <c r="C77" s="17" t="s">
        <v>90</v>
      </c>
      <c r="D77" s="89"/>
      <c r="E77" s="30">
        <f t="shared" si="7"/>
        <v>0</v>
      </c>
      <c r="F77" s="107"/>
      <c r="G77" s="27"/>
    </row>
    <row r="78" spans="2:7" ht="29" x14ac:dyDescent="0.35">
      <c r="B78" s="150"/>
      <c r="C78" s="17" t="s">
        <v>91</v>
      </c>
      <c r="D78" s="89"/>
      <c r="E78" s="30">
        <f t="shared" si="7"/>
        <v>0</v>
      </c>
      <c r="F78" s="107"/>
      <c r="G78" s="27"/>
    </row>
    <row r="79" spans="2:7" x14ac:dyDescent="0.35">
      <c r="B79" s="4" t="s">
        <v>93</v>
      </c>
      <c r="C79" s="17" t="s">
        <v>94</v>
      </c>
      <c r="D79" s="89"/>
      <c r="E79" s="30">
        <f>IF(D79="S",10,0)</f>
        <v>0</v>
      </c>
      <c r="F79" s="93">
        <v>0.25</v>
      </c>
    </row>
    <row r="80" spans="2:7" ht="72.5" x14ac:dyDescent="0.35">
      <c r="B80" s="32" t="s">
        <v>95</v>
      </c>
      <c r="C80" s="17" t="s">
        <v>96</v>
      </c>
      <c r="D80" s="89"/>
      <c r="E80" s="30">
        <f t="shared" ref="E80:E81" si="8">IF(D80="S",10,0)</f>
        <v>0</v>
      </c>
      <c r="F80" s="93">
        <v>0.25</v>
      </c>
    </row>
    <row r="81" spans="2:6" ht="29" x14ac:dyDescent="0.35">
      <c r="B81" s="4" t="s">
        <v>97</v>
      </c>
      <c r="C81" s="17" t="s">
        <v>98</v>
      </c>
      <c r="D81" s="89"/>
      <c r="E81" s="30">
        <f t="shared" si="8"/>
        <v>0</v>
      </c>
      <c r="F81" s="93">
        <v>0.2</v>
      </c>
    </row>
    <row r="82" spans="2:6" x14ac:dyDescent="0.35">
      <c r="D82" s="65" t="s">
        <v>127</v>
      </c>
      <c r="E82" s="67">
        <f>(SUM(E75:E78)*F75+E79*F79+E80*F80+E81*F81)</f>
        <v>0.75</v>
      </c>
    </row>
    <row r="83" spans="2:6" ht="15" thickBot="1" x14ac:dyDescent="0.4"/>
    <row r="84" spans="2:6" x14ac:dyDescent="0.35">
      <c r="C84" s="68" t="s">
        <v>106</v>
      </c>
      <c r="D84" s="69">
        <f>E21*(E28*C22+E62*C29+E73*C63+E82*C74)</f>
        <v>1.1125</v>
      </c>
    </row>
    <row r="85" spans="2:6" ht="37.5" x14ac:dyDescent="0.5">
      <c r="C85" s="74" t="s">
        <v>105</v>
      </c>
      <c r="D85" s="86" t="str">
        <f>IF(E11&gt;=50,IF(D84&lt;3,"LNC",IF(D84&lt;5,"L4",IF(D84&lt;7.5,"L3",IF(D84&lt;9,"L2","L1")))),"Menos de 50 páginas")</f>
        <v>Menos de 50 páginas</v>
      </c>
      <c r="E85" s="78" t="str">
        <f>IF(D9="N","O LIVRO NÃO PODE SER CONSIDERADO"," ")</f>
        <v xml:space="preserve"> </v>
      </c>
    </row>
  </sheetData>
  <sheetProtection algorithmName="SHA-512" hashValue="SITbI+rhkRoaAVnDwC3PBk/wZdeDeJZudAGBllgpYWZzQ7rvwf2dfC8T1LwRJ2QqHFlh4GOt7QICYQ/BjLk9ag==" saltValue="vdD/4GBFOMcdZcPJTN31LA==" spinCount="100000" sheet="1" selectLockedCells="1"/>
  <mergeCells count="41">
    <mergeCell ref="B75:B78"/>
    <mergeCell ref="F75:F78"/>
    <mergeCell ref="F61:F63"/>
    <mergeCell ref="B64:B65"/>
    <mergeCell ref="F64:F65"/>
    <mergeCell ref="B67:B71"/>
    <mergeCell ref="F67:F71"/>
    <mergeCell ref="F73:F74"/>
    <mergeCell ref="F49:F50"/>
    <mergeCell ref="B50:E50"/>
    <mergeCell ref="B51:B55"/>
    <mergeCell ref="F51:F55"/>
    <mergeCell ref="B57:B60"/>
    <mergeCell ref="F57:F60"/>
    <mergeCell ref="B45:B48"/>
    <mergeCell ref="F45:F48"/>
    <mergeCell ref="B9:C9"/>
    <mergeCell ref="B12:F12"/>
    <mergeCell ref="F14:F21"/>
    <mergeCell ref="B15:E15"/>
    <mergeCell ref="B23:B25"/>
    <mergeCell ref="F23:F28"/>
    <mergeCell ref="B26:B27"/>
    <mergeCell ref="B30:E30"/>
    <mergeCell ref="B31:B38"/>
    <mergeCell ref="F31:F38"/>
    <mergeCell ref="B40:B42"/>
    <mergeCell ref="F40:F42"/>
    <mergeCell ref="B6:C6"/>
    <mergeCell ref="D6:F6"/>
    <mergeCell ref="B7:C7"/>
    <mergeCell ref="D7:F7"/>
    <mergeCell ref="B8:C8"/>
    <mergeCell ref="D8:F8"/>
    <mergeCell ref="B5:C5"/>
    <mergeCell ref="D5:F5"/>
    <mergeCell ref="C1:F1"/>
    <mergeCell ref="B2:C2"/>
    <mergeCell ref="D2:F2"/>
    <mergeCell ref="B3:C3"/>
    <mergeCell ref="D3:F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F0D7-C13E-4073-BFEF-282256EA6FD0}">
  <dimension ref="B1:H91"/>
  <sheetViews>
    <sheetView topLeftCell="A82" workbookViewId="0">
      <selection activeCell="D51" sqref="D51"/>
    </sheetView>
  </sheetViews>
  <sheetFormatPr defaultRowHeight="14.5" x14ac:dyDescent="0.35"/>
  <cols>
    <col min="1" max="1" width="1.1796875" customWidth="1"/>
    <col min="2" max="2" width="32.453125" customWidth="1"/>
    <col min="3" max="3" width="42.26953125" customWidth="1"/>
    <col min="4" max="5" width="12.26953125" customWidth="1"/>
    <col min="6" max="6" width="13.453125" customWidth="1"/>
  </cols>
  <sheetData>
    <row r="1" spans="2:8" ht="18.5" x14ac:dyDescent="0.45">
      <c r="B1" s="63" t="s">
        <v>108</v>
      </c>
      <c r="C1" s="124"/>
      <c r="D1" s="125"/>
      <c r="E1" s="125"/>
      <c r="F1" s="126"/>
    </row>
    <row r="2" spans="2:8" ht="72.5" customHeight="1" x14ac:dyDescent="0.35">
      <c r="B2" s="133" t="s">
        <v>114</v>
      </c>
      <c r="C2" s="133"/>
      <c r="D2" s="130" t="s">
        <v>124</v>
      </c>
      <c r="E2" s="131"/>
      <c r="F2" s="132"/>
    </row>
    <row r="3" spans="2:8" x14ac:dyDescent="0.35">
      <c r="B3" s="121"/>
      <c r="C3" s="121"/>
      <c r="D3" s="121"/>
      <c r="E3" s="121"/>
      <c r="F3" s="121"/>
    </row>
    <row r="4" spans="2:8" x14ac:dyDescent="0.35">
      <c r="B4" s="94"/>
      <c r="C4" s="95"/>
      <c r="D4" s="94"/>
      <c r="E4" s="96"/>
      <c r="F4" s="95"/>
    </row>
    <row r="5" spans="2:8" x14ac:dyDescent="0.35">
      <c r="B5" s="134"/>
      <c r="C5" s="135"/>
      <c r="D5" s="134"/>
      <c r="E5" s="136"/>
      <c r="F5" s="135"/>
    </row>
    <row r="6" spans="2:8" x14ac:dyDescent="0.35">
      <c r="B6" s="134"/>
      <c r="C6" s="135"/>
      <c r="D6" s="134"/>
      <c r="E6" s="136"/>
      <c r="F6" s="135"/>
    </row>
    <row r="7" spans="2:8" x14ac:dyDescent="0.35">
      <c r="B7" s="121"/>
      <c r="C7" s="121"/>
      <c r="D7" s="121"/>
      <c r="E7" s="121"/>
      <c r="F7" s="121"/>
    </row>
    <row r="8" spans="2:8" x14ac:dyDescent="0.35">
      <c r="B8" s="121"/>
      <c r="C8" s="121"/>
      <c r="D8" s="121"/>
      <c r="E8" s="121"/>
      <c r="F8" s="121"/>
    </row>
    <row r="9" spans="2:8" x14ac:dyDescent="0.35">
      <c r="B9" s="122"/>
      <c r="C9" s="123"/>
      <c r="D9" s="97" t="s">
        <v>42</v>
      </c>
      <c r="E9" s="98"/>
      <c r="F9" s="99"/>
    </row>
    <row r="10" spans="2:8" ht="18.5" x14ac:dyDescent="0.45">
      <c r="B10" s="63" t="s">
        <v>109</v>
      </c>
      <c r="C10" s="88"/>
      <c r="D10" s="61"/>
      <c r="E10" s="61"/>
      <c r="F10" s="61"/>
    </row>
    <row r="11" spans="2:8" ht="37" x14ac:dyDescent="0.45">
      <c r="B11" s="64" t="s">
        <v>111</v>
      </c>
      <c r="C11" s="88"/>
      <c r="D11" s="62" t="s">
        <v>110</v>
      </c>
      <c r="E11" s="87">
        <v>60</v>
      </c>
      <c r="F11" s="77" t="s">
        <v>112</v>
      </c>
    </row>
    <row r="12" spans="2:8" x14ac:dyDescent="0.35">
      <c r="B12" s="127" t="s">
        <v>113</v>
      </c>
      <c r="C12" s="128"/>
      <c r="D12" s="128"/>
      <c r="E12" s="128"/>
      <c r="F12" s="129"/>
    </row>
    <row r="13" spans="2:8" ht="29" x14ac:dyDescent="0.35">
      <c r="B13" s="34" t="s">
        <v>34</v>
      </c>
      <c r="C13" s="34" t="s">
        <v>100</v>
      </c>
      <c r="D13" s="28" t="s">
        <v>41</v>
      </c>
      <c r="E13" s="29" t="s">
        <v>99</v>
      </c>
      <c r="F13" s="36" t="s">
        <v>103</v>
      </c>
      <c r="G13" s="27"/>
    </row>
    <row r="14" spans="2:8" ht="43.5" x14ac:dyDescent="0.35">
      <c r="B14" s="28" t="s">
        <v>35</v>
      </c>
      <c r="C14" s="17" t="s">
        <v>36</v>
      </c>
      <c r="D14" s="89" t="s">
        <v>137</v>
      </c>
      <c r="E14" s="37" t="str">
        <f>IF(D14="N"," NÃO PODE SER AVALIADO","OK!")</f>
        <v>OK!</v>
      </c>
      <c r="F14" s="108"/>
      <c r="G14" s="27"/>
    </row>
    <row r="15" spans="2:8" x14ac:dyDescent="0.35">
      <c r="B15" s="137" t="s">
        <v>125</v>
      </c>
      <c r="C15" s="138"/>
      <c r="D15" s="138"/>
      <c r="E15" s="139"/>
      <c r="F15" s="109"/>
      <c r="G15" s="27"/>
      <c r="H15" s="15"/>
    </row>
    <row r="16" spans="2:8" x14ac:dyDescent="0.35">
      <c r="B16" s="4"/>
      <c r="C16" s="4" t="s">
        <v>130</v>
      </c>
      <c r="D16" s="90" t="s">
        <v>137</v>
      </c>
      <c r="E16" s="38">
        <f t="shared" ref="E16:E18" si="0">IF(D16="S",1,"--- ")</f>
        <v>1</v>
      </c>
      <c r="F16" s="109"/>
      <c r="G16" s="27"/>
    </row>
    <row r="17" spans="2:7" x14ac:dyDescent="0.35">
      <c r="B17" s="4"/>
      <c r="C17" s="4" t="s">
        <v>131</v>
      </c>
      <c r="D17" s="90"/>
      <c r="E17" s="38" t="str">
        <f t="shared" si="0"/>
        <v xml:space="preserve">--- </v>
      </c>
      <c r="F17" s="109"/>
    </row>
    <row r="18" spans="2:7" x14ac:dyDescent="0.35">
      <c r="B18" s="4"/>
      <c r="C18" s="4" t="s">
        <v>46</v>
      </c>
      <c r="D18" s="90"/>
      <c r="E18" s="38" t="str">
        <f t="shared" si="0"/>
        <v xml:space="preserve">--- </v>
      </c>
      <c r="F18" s="109"/>
    </row>
    <row r="19" spans="2:7" x14ac:dyDescent="0.35">
      <c r="B19" s="4"/>
      <c r="C19" s="4" t="s">
        <v>47</v>
      </c>
      <c r="D19" s="90"/>
      <c r="E19" s="38" t="str">
        <f>IF(D19="S",1,"--- ")</f>
        <v xml:space="preserve">--- </v>
      </c>
      <c r="F19" s="109"/>
    </row>
    <row r="20" spans="2:7" x14ac:dyDescent="0.35">
      <c r="B20" s="4"/>
      <c r="C20" s="4" t="s">
        <v>107</v>
      </c>
      <c r="D20" s="90"/>
      <c r="E20" s="38" t="str">
        <f>IF(D20="S",0,"--- ")</f>
        <v xml:space="preserve">--- </v>
      </c>
      <c r="F20" s="109"/>
      <c r="G20" s="35"/>
    </row>
    <row r="21" spans="2:7" x14ac:dyDescent="0.35">
      <c r="B21" s="42"/>
      <c r="C21" s="43"/>
      <c r="D21" s="65" t="s">
        <v>101</v>
      </c>
      <c r="E21" s="66">
        <f>SUM(E16:E20)</f>
        <v>1</v>
      </c>
      <c r="F21" s="110"/>
    </row>
    <row r="22" spans="2:7" ht="29" x14ac:dyDescent="0.35">
      <c r="B22" s="55" t="s">
        <v>126</v>
      </c>
      <c r="C22" s="54">
        <v>0.1</v>
      </c>
      <c r="D22" s="44"/>
      <c r="E22" s="53"/>
      <c r="F22" s="51"/>
    </row>
    <row r="23" spans="2:7" ht="43.5" x14ac:dyDescent="0.35">
      <c r="B23" s="143" t="s">
        <v>37</v>
      </c>
      <c r="C23" s="17" t="s">
        <v>38</v>
      </c>
      <c r="D23" s="89" t="s">
        <v>137</v>
      </c>
      <c r="E23" s="30">
        <f>IF(D23="S",10,"--- ")</f>
        <v>10</v>
      </c>
      <c r="F23" s="111">
        <v>0.1</v>
      </c>
    </row>
    <row r="24" spans="2:7" ht="29" x14ac:dyDescent="0.35">
      <c r="B24" s="144"/>
      <c r="C24" s="31" t="s">
        <v>39</v>
      </c>
      <c r="D24" s="89"/>
      <c r="E24" s="30" t="str">
        <f>IF(D24="S",9,"--- ")</f>
        <v xml:space="preserve">--- </v>
      </c>
      <c r="F24" s="112"/>
    </row>
    <row r="25" spans="2:7" x14ac:dyDescent="0.35">
      <c r="B25" s="145"/>
      <c r="C25" s="4" t="s">
        <v>40</v>
      </c>
      <c r="D25" s="89"/>
      <c r="E25" s="30" t="str">
        <f>IF(D25="S",8,"--- ")</f>
        <v xml:space="preserve">--- </v>
      </c>
      <c r="F25" s="112"/>
    </row>
    <row r="26" spans="2:7" ht="43.5" x14ac:dyDescent="0.35">
      <c r="B26" s="143" t="s">
        <v>43</v>
      </c>
      <c r="C26" s="17" t="s">
        <v>44</v>
      </c>
      <c r="D26" s="89"/>
      <c r="E26" s="30" t="str">
        <f t="shared" ref="E26" si="1">IF(D26="S",10,"--- ")</f>
        <v xml:space="preserve">--- </v>
      </c>
      <c r="F26" s="112"/>
    </row>
    <row r="27" spans="2:7" ht="58" x14ac:dyDescent="0.35">
      <c r="B27" s="145"/>
      <c r="C27" s="31" t="s">
        <v>45</v>
      </c>
      <c r="D27" s="89"/>
      <c r="E27" s="30" t="str">
        <f>IF(D27="S",10,"--- ")</f>
        <v xml:space="preserve">--- </v>
      </c>
      <c r="F27" s="112"/>
    </row>
    <row r="28" spans="2:7" x14ac:dyDescent="0.35">
      <c r="B28" s="45"/>
      <c r="C28" s="46"/>
      <c r="D28" s="65" t="s">
        <v>127</v>
      </c>
      <c r="E28" s="67">
        <f>SUM(E23:E25)+SUM(E26:E27)</f>
        <v>10</v>
      </c>
      <c r="F28" s="113"/>
    </row>
    <row r="29" spans="2:7" x14ac:dyDescent="0.35">
      <c r="B29" s="55" t="s">
        <v>77</v>
      </c>
      <c r="C29" s="58">
        <v>0.5</v>
      </c>
      <c r="D29" s="56"/>
      <c r="E29" s="57"/>
      <c r="F29" s="33"/>
    </row>
    <row r="30" spans="2:7" x14ac:dyDescent="0.35">
      <c r="B30" s="137" t="s">
        <v>78</v>
      </c>
      <c r="C30" s="138"/>
      <c r="D30" s="138"/>
      <c r="E30" s="139"/>
      <c r="F30" s="50"/>
    </row>
    <row r="31" spans="2:7" x14ac:dyDescent="0.35">
      <c r="B31" s="143" t="s">
        <v>120</v>
      </c>
      <c r="C31" s="4" t="s">
        <v>48</v>
      </c>
      <c r="D31" s="89"/>
      <c r="E31" s="30" t="str">
        <f t="shared" ref="E31:E40" si="2">IF(D31="S",10,"--- ")</f>
        <v xml:space="preserve">--- </v>
      </c>
      <c r="F31" s="107">
        <v>0.05</v>
      </c>
      <c r="G31" s="27"/>
    </row>
    <row r="32" spans="2:7" x14ac:dyDescent="0.35">
      <c r="B32" s="144"/>
      <c r="C32" s="4" t="s">
        <v>49</v>
      </c>
      <c r="D32" s="89"/>
      <c r="E32" s="30" t="str">
        <f t="shared" si="2"/>
        <v xml:space="preserve">--- </v>
      </c>
      <c r="F32" s="107"/>
    </row>
    <row r="33" spans="2:7" x14ac:dyDescent="0.35">
      <c r="B33" s="144"/>
      <c r="C33" s="4" t="s">
        <v>50</v>
      </c>
      <c r="D33" s="89"/>
      <c r="E33" s="30" t="str">
        <f t="shared" si="2"/>
        <v xml:space="preserve">--- </v>
      </c>
      <c r="F33" s="107"/>
    </row>
    <row r="34" spans="2:7" x14ac:dyDescent="0.35">
      <c r="B34" s="144"/>
      <c r="C34" s="4" t="s">
        <v>51</v>
      </c>
      <c r="D34" s="89"/>
      <c r="E34" s="30" t="str">
        <f t="shared" si="2"/>
        <v xml:space="preserve">--- </v>
      </c>
      <c r="F34" s="107"/>
    </row>
    <row r="35" spans="2:7" x14ac:dyDescent="0.35">
      <c r="B35" s="144"/>
      <c r="C35" s="4" t="s">
        <v>52</v>
      </c>
      <c r="D35" s="89"/>
      <c r="E35" s="30" t="str">
        <f t="shared" si="2"/>
        <v xml:space="preserve">--- </v>
      </c>
      <c r="F35" s="107"/>
    </row>
    <row r="36" spans="2:7" x14ac:dyDescent="0.35">
      <c r="B36" s="144"/>
      <c r="C36" s="4" t="s">
        <v>53</v>
      </c>
      <c r="D36" s="89"/>
      <c r="E36" s="30" t="str">
        <f t="shared" si="2"/>
        <v xml:space="preserve">--- </v>
      </c>
      <c r="F36" s="107"/>
      <c r="G36" s="27"/>
    </row>
    <row r="37" spans="2:7" x14ac:dyDescent="0.35">
      <c r="B37" s="144"/>
      <c r="C37" s="4" t="s">
        <v>54</v>
      </c>
      <c r="D37" s="89"/>
      <c r="E37" s="30" t="str">
        <f>IF(D37="S",6,"--- ")</f>
        <v xml:space="preserve">--- </v>
      </c>
      <c r="F37" s="107"/>
    </row>
    <row r="38" spans="2:7" x14ac:dyDescent="0.35">
      <c r="B38" s="145"/>
      <c r="C38" s="4" t="s">
        <v>55</v>
      </c>
      <c r="D38" s="89"/>
      <c r="E38" s="30" t="str">
        <f>IF(D38="S",3,"--- ")</f>
        <v xml:space="preserve">--- </v>
      </c>
      <c r="F38" s="107"/>
      <c r="G38" s="27"/>
    </row>
    <row r="39" spans="2:7" ht="43.5" x14ac:dyDescent="0.35">
      <c r="B39" s="17" t="s">
        <v>56</v>
      </c>
      <c r="C39" s="32" t="s">
        <v>57</v>
      </c>
      <c r="D39" s="89"/>
      <c r="E39" s="30">
        <f>IF(D39="S",10,0)</f>
        <v>0</v>
      </c>
      <c r="F39" s="93">
        <v>0.2</v>
      </c>
    </row>
    <row r="40" spans="2:7" x14ac:dyDescent="0.35">
      <c r="B40" s="143" t="s">
        <v>58</v>
      </c>
      <c r="C40" s="4" t="s">
        <v>59</v>
      </c>
      <c r="D40" s="89"/>
      <c r="E40" s="30" t="str">
        <f t="shared" si="2"/>
        <v xml:space="preserve">--- </v>
      </c>
      <c r="F40" s="107">
        <v>0.15</v>
      </c>
      <c r="G40" s="27"/>
    </row>
    <row r="41" spans="2:7" x14ac:dyDescent="0.35">
      <c r="B41" s="144"/>
      <c r="C41" s="4" t="s">
        <v>60</v>
      </c>
      <c r="D41" s="89"/>
      <c r="E41" s="30" t="str">
        <f>IF(D41="S",7,"--- ")</f>
        <v xml:space="preserve">--- </v>
      </c>
      <c r="F41" s="107"/>
    </row>
    <row r="42" spans="2:7" x14ac:dyDescent="0.35">
      <c r="B42" s="145"/>
      <c r="C42" s="4" t="s">
        <v>61</v>
      </c>
      <c r="D42" s="89"/>
      <c r="E42" s="30" t="str">
        <f>IF(D42="S",5,"--- ")</f>
        <v xml:space="preserve">--- </v>
      </c>
      <c r="F42" s="107"/>
      <c r="G42" s="27"/>
    </row>
    <row r="43" spans="2:7" ht="29" x14ac:dyDescent="0.35">
      <c r="B43" s="17" t="s">
        <v>62</v>
      </c>
      <c r="C43" s="32" t="s">
        <v>57</v>
      </c>
      <c r="D43" s="89"/>
      <c r="E43" s="30">
        <f t="shared" ref="E43:E44" si="3">IF(D43="S",10,0)</f>
        <v>0</v>
      </c>
      <c r="F43" s="93">
        <v>0.1</v>
      </c>
    </row>
    <row r="44" spans="2:7" x14ac:dyDescent="0.35">
      <c r="B44" s="4" t="s">
        <v>63</v>
      </c>
      <c r="C44" s="32" t="s">
        <v>57</v>
      </c>
      <c r="D44" s="89"/>
      <c r="E44" s="30">
        <f t="shared" si="3"/>
        <v>0</v>
      </c>
      <c r="F44" s="93">
        <v>0.05</v>
      </c>
    </row>
    <row r="45" spans="2:7" ht="29" x14ac:dyDescent="0.35">
      <c r="B45" s="143" t="s">
        <v>121</v>
      </c>
      <c r="C45" s="17" t="s">
        <v>64</v>
      </c>
      <c r="D45" s="89"/>
      <c r="E45" s="30" t="str">
        <f t="shared" ref="E45:E57" si="4">IF(D45="S",10,"--- ")</f>
        <v xml:space="preserve">--- </v>
      </c>
      <c r="F45" s="107">
        <v>0.45</v>
      </c>
    </row>
    <row r="46" spans="2:7" x14ac:dyDescent="0.35">
      <c r="B46" s="144"/>
      <c r="C46" s="4" t="s">
        <v>65</v>
      </c>
      <c r="D46" s="89"/>
      <c r="E46" s="30" t="str">
        <f>IF(D46="S",5,"--- ")</f>
        <v xml:space="preserve">--- </v>
      </c>
      <c r="F46" s="107"/>
    </row>
    <row r="47" spans="2:7" x14ac:dyDescent="0.35">
      <c r="B47" s="144"/>
      <c r="C47" s="4" t="s">
        <v>66</v>
      </c>
      <c r="D47" s="89"/>
      <c r="E47" s="30" t="str">
        <f>IF(D47="S",2,"--- ")</f>
        <v xml:space="preserve">--- </v>
      </c>
      <c r="F47" s="107"/>
    </row>
    <row r="48" spans="2:7" x14ac:dyDescent="0.35">
      <c r="B48" s="145"/>
      <c r="C48" s="4" t="s">
        <v>67</v>
      </c>
      <c r="D48" s="89"/>
      <c r="E48" s="30" t="str">
        <f>IF(D48="S",0,"--- ")</f>
        <v xml:space="preserve">--- </v>
      </c>
      <c r="F48" s="107"/>
    </row>
    <row r="49" spans="2:7" x14ac:dyDescent="0.35">
      <c r="B49" s="45"/>
      <c r="C49" s="43"/>
      <c r="D49" s="84" t="s">
        <v>102</v>
      </c>
      <c r="E49" s="85">
        <f>SUM(E31:E38)*F31+E39*F39+SUM(E40:E42)*F40+E43*F43+E44*F44+SUM(E45:E48)*F45</f>
        <v>0</v>
      </c>
      <c r="F49" s="114"/>
    </row>
    <row r="50" spans="2:7" x14ac:dyDescent="0.35">
      <c r="B50" s="140" t="s">
        <v>79</v>
      </c>
      <c r="C50" s="141"/>
      <c r="D50" s="141"/>
      <c r="E50" s="142"/>
      <c r="F50" s="115"/>
      <c r="G50" s="27"/>
    </row>
    <row r="51" spans="2:7" x14ac:dyDescent="0.35">
      <c r="B51" s="143" t="s">
        <v>122</v>
      </c>
      <c r="C51" s="4" t="s">
        <v>53</v>
      </c>
      <c r="D51" s="89" t="s">
        <v>137</v>
      </c>
      <c r="E51" s="30">
        <f t="shared" si="4"/>
        <v>10</v>
      </c>
      <c r="F51" s="107">
        <v>0.6</v>
      </c>
    </row>
    <row r="52" spans="2:7" x14ac:dyDescent="0.35">
      <c r="B52" s="144"/>
      <c r="C52" s="4" t="s">
        <v>50</v>
      </c>
      <c r="D52" s="89"/>
      <c r="E52" s="30" t="str">
        <f t="shared" si="4"/>
        <v xml:space="preserve">--- </v>
      </c>
      <c r="F52" s="107"/>
    </row>
    <row r="53" spans="2:7" ht="29" x14ac:dyDescent="0.35">
      <c r="B53" s="144"/>
      <c r="C53" s="17" t="s">
        <v>68</v>
      </c>
      <c r="D53" s="89"/>
      <c r="E53" s="30" t="str">
        <f t="shared" si="4"/>
        <v xml:space="preserve">--- </v>
      </c>
      <c r="F53" s="107"/>
      <c r="G53" s="27"/>
    </row>
    <row r="54" spans="2:7" x14ac:dyDescent="0.35">
      <c r="B54" s="144"/>
      <c r="C54" s="4" t="s">
        <v>69</v>
      </c>
      <c r="D54" s="89"/>
      <c r="E54" s="30" t="str">
        <f>IF(D54="S",8,"--- ")</f>
        <v xml:space="preserve">--- </v>
      </c>
      <c r="F54" s="107"/>
    </row>
    <row r="55" spans="2:7" x14ac:dyDescent="0.35">
      <c r="B55" s="145"/>
      <c r="C55" s="4" t="s">
        <v>70</v>
      </c>
      <c r="D55" s="89"/>
      <c r="E55" s="30" t="str">
        <f>IF(D55="S",4,"--- ")</f>
        <v xml:space="preserve">--- </v>
      </c>
      <c r="F55" s="107"/>
      <c r="G55" s="27"/>
    </row>
    <row r="56" spans="2:7" x14ac:dyDescent="0.35">
      <c r="B56" s="4" t="s">
        <v>71</v>
      </c>
      <c r="C56" s="32" t="s">
        <v>57</v>
      </c>
      <c r="D56" s="90"/>
      <c r="E56" s="30">
        <f t="shared" ref="E56" si="5">IF(D56="S",10,0)</f>
        <v>0</v>
      </c>
      <c r="F56" s="93">
        <v>0.2</v>
      </c>
    </row>
    <row r="57" spans="2:7" x14ac:dyDescent="0.35">
      <c r="B57" s="146" t="s">
        <v>72</v>
      </c>
      <c r="C57" s="4" t="s">
        <v>73</v>
      </c>
      <c r="D57" s="90"/>
      <c r="E57" s="30" t="str">
        <f t="shared" si="4"/>
        <v xml:space="preserve">--- </v>
      </c>
      <c r="F57" s="107">
        <v>0.2</v>
      </c>
    </row>
    <row r="58" spans="2:7" x14ac:dyDescent="0.35">
      <c r="B58" s="147"/>
      <c r="C58" s="4" t="s">
        <v>74</v>
      </c>
      <c r="D58" s="90"/>
      <c r="E58" s="30" t="str">
        <f>IF(D58="S",8,"--- ")</f>
        <v xml:space="preserve">--- </v>
      </c>
      <c r="F58" s="107"/>
    </row>
    <row r="59" spans="2:7" x14ac:dyDescent="0.35">
      <c r="B59" s="147"/>
      <c r="C59" s="4" t="s">
        <v>75</v>
      </c>
      <c r="D59" s="90"/>
      <c r="E59" s="30" t="str">
        <f>IF(D59="S",6,"--- ")</f>
        <v xml:space="preserve">--- </v>
      </c>
      <c r="F59" s="107"/>
    </row>
    <row r="60" spans="2:7" x14ac:dyDescent="0.35">
      <c r="B60" s="148"/>
      <c r="C60" s="4" t="s">
        <v>76</v>
      </c>
      <c r="D60" s="90"/>
      <c r="E60" s="30" t="str">
        <f>IF(D60="S",5,"--- ")</f>
        <v xml:space="preserve">--- </v>
      </c>
      <c r="F60" s="107"/>
    </row>
    <row r="61" spans="2:7" ht="15" customHeight="1" x14ac:dyDescent="0.35">
      <c r="B61" s="47"/>
      <c r="C61" s="43"/>
      <c r="D61" s="84" t="s">
        <v>102</v>
      </c>
      <c r="E61" s="85">
        <f>SUM(E51:E55)*F51+E56*F56+SUM(E57:E60)*F57</f>
        <v>6</v>
      </c>
      <c r="F61" s="116"/>
    </row>
    <row r="62" spans="2:7" x14ac:dyDescent="0.35">
      <c r="B62" s="47"/>
      <c r="C62" s="43"/>
      <c r="D62" s="65" t="s">
        <v>127</v>
      </c>
      <c r="E62" s="67">
        <f>E49*C29+E61*C29</f>
        <v>3</v>
      </c>
      <c r="F62" s="117"/>
    </row>
    <row r="63" spans="2:7" x14ac:dyDescent="0.35">
      <c r="B63" s="39" t="s">
        <v>80</v>
      </c>
      <c r="C63" s="60">
        <v>0.25</v>
      </c>
      <c r="D63" s="40"/>
      <c r="E63" s="41"/>
      <c r="F63" s="118"/>
      <c r="G63" s="27"/>
    </row>
    <row r="64" spans="2:7" x14ac:dyDescent="0.35">
      <c r="B64" s="149" t="s">
        <v>81</v>
      </c>
      <c r="C64" s="59" t="s">
        <v>83</v>
      </c>
      <c r="D64" s="89"/>
      <c r="E64" s="30" t="str">
        <f>IF(D64="S","OK!","--- ")</f>
        <v xml:space="preserve">--- </v>
      </c>
      <c r="F64" s="119" t="s">
        <v>104</v>
      </c>
    </row>
    <row r="65" spans="2:7" x14ac:dyDescent="0.35">
      <c r="B65" s="149"/>
      <c r="C65" s="4" t="s">
        <v>84</v>
      </c>
      <c r="D65" s="89"/>
      <c r="E65" s="30" t="str">
        <f>IF(D65="S","OK!","--- ")</f>
        <v xml:space="preserve">--- </v>
      </c>
      <c r="F65" s="120"/>
    </row>
    <row r="66" spans="2:7" x14ac:dyDescent="0.35">
      <c r="B66" s="4" t="s">
        <v>82</v>
      </c>
      <c r="C66" s="32" t="s">
        <v>57</v>
      </c>
      <c r="D66" s="89"/>
      <c r="E66" s="30">
        <f>IF(D66="S",10,0)</f>
        <v>0</v>
      </c>
      <c r="F66" s="93">
        <v>0.2</v>
      </c>
      <c r="G66" s="27"/>
    </row>
    <row r="67" spans="2:7" x14ac:dyDescent="0.35">
      <c r="B67" s="143" t="s">
        <v>123</v>
      </c>
      <c r="C67" s="4" t="s">
        <v>59</v>
      </c>
      <c r="D67" s="89"/>
      <c r="E67" s="30" t="str">
        <f t="shared" ref="E67" si="6">IF(D67="S",10,"--- ")</f>
        <v xml:space="preserve">--- </v>
      </c>
      <c r="F67" s="107">
        <v>0.5</v>
      </c>
    </row>
    <row r="68" spans="2:7" x14ac:dyDescent="0.35">
      <c r="B68" s="144"/>
      <c r="C68" s="4" t="s">
        <v>60</v>
      </c>
      <c r="D68" s="89"/>
      <c r="E68" s="30" t="str">
        <f>IF(D68="S",7,"--- ")</f>
        <v xml:space="preserve">--- </v>
      </c>
      <c r="F68" s="107"/>
    </row>
    <row r="69" spans="2:7" x14ac:dyDescent="0.35">
      <c r="B69" s="144"/>
      <c r="C69" s="4" t="s">
        <v>61</v>
      </c>
      <c r="D69" s="89"/>
      <c r="E69" s="30" t="str">
        <f>IF(D69="S",5,"--- ")</f>
        <v xml:space="preserve">--- </v>
      </c>
      <c r="F69" s="107"/>
      <c r="G69" s="27"/>
    </row>
    <row r="70" spans="2:7" x14ac:dyDescent="0.35">
      <c r="B70" s="144"/>
      <c r="C70" s="4" t="s">
        <v>85</v>
      </c>
      <c r="D70" s="89"/>
      <c r="E70" s="30" t="str">
        <f>IF(D70="S",3,"--- ")</f>
        <v xml:space="preserve">--- </v>
      </c>
      <c r="F70" s="107"/>
      <c r="G70" s="27"/>
    </row>
    <row r="71" spans="2:7" x14ac:dyDescent="0.35">
      <c r="B71" s="145"/>
      <c r="C71" s="4" t="s">
        <v>67</v>
      </c>
      <c r="D71" s="89"/>
      <c r="E71" s="30" t="str">
        <f>IF(D71="S",0,"--- ")</f>
        <v xml:space="preserve">--- </v>
      </c>
      <c r="F71" s="107"/>
    </row>
    <row r="72" spans="2:7" ht="43.5" x14ac:dyDescent="0.35">
      <c r="B72" s="17" t="s">
        <v>86</v>
      </c>
      <c r="C72" s="32" t="s">
        <v>57</v>
      </c>
      <c r="D72" s="89"/>
      <c r="E72" s="30">
        <f>IF(D72="S",10,0)</f>
        <v>0</v>
      </c>
      <c r="F72" s="93">
        <v>0.3</v>
      </c>
    </row>
    <row r="73" spans="2:7" x14ac:dyDescent="0.35">
      <c r="B73" s="48"/>
      <c r="C73" s="49"/>
      <c r="D73" s="65" t="s">
        <v>127</v>
      </c>
      <c r="E73" s="67">
        <f>E66*F66+SUM(E67:E71)*F67+E72*F72</f>
        <v>0</v>
      </c>
      <c r="F73" s="114"/>
      <c r="G73" s="27"/>
    </row>
    <row r="74" spans="2:7" x14ac:dyDescent="0.35">
      <c r="B74" s="39" t="s">
        <v>87</v>
      </c>
      <c r="C74" s="60">
        <v>0.15</v>
      </c>
      <c r="D74" s="40"/>
      <c r="E74" s="41"/>
      <c r="F74" s="115"/>
    </row>
    <row r="75" spans="2:7" ht="43.5" x14ac:dyDescent="0.35">
      <c r="B75" s="150" t="s">
        <v>92</v>
      </c>
      <c r="C75" s="31" t="s">
        <v>88</v>
      </c>
      <c r="D75" s="89"/>
      <c r="E75" s="30">
        <f>IF(D75="S",2.5,0)</f>
        <v>0</v>
      </c>
      <c r="F75" s="107">
        <v>0.3</v>
      </c>
    </row>
    <row r="76" spans="2:7" ht="43.5" x14ac:dyDescent="0.35">
      <c r="B76" s="150"/>
      <c r="C76" s="17" t="s">
        <v>89</v>
      </c>
      <c r="D76" s="89"/>
      <c r="E76" s="30">
        <f t="shared" ref="E76:E78" si="7">IF(D76="S",2.5,0)</f>
        <v>0</v>
      </c>
      <c r="F76" s="107"/>
      <c r="G76" s="27"/>
    </row>
    <row r="77" spans="2:7" x14ac:dyDescent="0.35">
      <c r="B77" s="150"/>
      <c r="C77" s="17" t="s">
        <v>90</v>
      </c>
      <c r="D77" s="89"/>
      <c r="E77" s="30">
        <f t="shared" si="7"/>
        <v>0</v>
      </c>
      <c r="F77" s="107"/>
      <c r="G77" s="27"/>
    </row>
    <row r="78" spans="2:7" ht="29" x14ac:dyDescent="0.35">
      <c r="B78" s="150"/>
      <c r="C78" s="17" t="s">
        <v>91</v>
      </c>
      <c r="D78" s="89"/>
      <c r="E78" s="30">
        <f t="shared" si="7"/>
        <v>0</v>
      </c>
      <c r="F78" s="107"/>
      <c r="G78" s="27"/>
    </row>
    <row r="79" spans="2:7" x14ac:dyDescent="0.35">
      <c r="B79" s="4" t="s">
        <v>93</v>
      </c>
      <c r="C79" s="17" t="s">
        <v>94</v>
      </c>
      <c r="D79" s="89"/>
      <c r="E79" s="30">
        <f>IF(D79="S",10,0)</f>
        <v>0</v>
      </c>
      <c r="F79" s="93">
        <v>0.25</v>
      </c>
    </row>
    <row r="80" spans="2:7" ht="72.5" x14ac:dyDescent="0.35">
      <c r="B80" s="32" t="s">
        <v>95</v>
      </c>
      <c r="C80" s="17" t="s">
        <v>96</v>
      </c>
      <c r="D80" s="89"/>
      <c r="E80" s="30">
        <f t="shared" ref="E80:E81" si="8">IF(D80="S",10,0)</f>
        <v>0</v>
      </c>
      <c r="F80" s="93">
        <v>0.25</v>
      </c>
    </row>
    <row r="81" spans="2:6" ht="29" x14ac:dyDescent="0.35">
      <c r="B81" s="4" t="s">
        <v>97</v>
      </c>
      <c r="C81" s="17" t="s">
        <v>98</v>
      </c>
      <c r="D81" s="89"/>
      <c r="E81" s="30">
        <f t="shared" si="8"/>
        <v>0</v>
      </c>
      <c r="F81" s="93">
        <v>0.2</v>
      </c>
    </row>
    <row r="82" spans="2:6" x14ac:dyDescent="0.35">
      <c r="D82" s="65" t="s">
        <v>127</v>
      </c>
      <c r="E82" s="67">
        <f>(SUM(E75:E78)*F75+E79*F79+E80*F80+E81*F81)</f>
        <v>0</v>
      </c>
    </row>
    <row r="83" spans="2:6" ht="15" thickBot="1" x14ac:dyDescent="0.4"/>
    <row r="84" spans="2:6" x14ac:dyDescent="0.35">
      <c r="C84" s="68" t="s">
        <v>106</v>
      </c>
      <c r="D84" s="69">
        <f>E21*(E28*C22+E62*C29+E73*C63+E82*C74)</f>
        <v>2.5</v>
      </c>
    </row>
    <row r="85" spans="2:6" ht="37.5" x14ac:dyDescent="0.5">
      <c r="C85" s="74" t="s">
        <v>105</v>
      </c>
      <c r="D85" s="86" t="str">
        <f>IF(E11&gt;=50,IF(D84&lt;3,"LNC",IF(D84&lt;5,"L4",IF(D84&lt;7.5,"L3",IF(D84&lt;9,"L2","L1")))),"Menos de 50 páginas")</f>
        <v>LNC</v>
      </c>
      <c r="E85" s="78" t="str">
        <f>IF(D9="N","O LIVRO NÃO PODE SER CONSIDERADO"," ")</f>
        <v xml:space="preserve"> </v>
      </c>
    </row>
    <row r="86" spans="2:6" x14ac:dyDescent="0.35">
      <c r="C86" s="72"/>
      <c r="D86" s="71"/>
    </row>
    <row r="87" spans="2:6" x14ac:dyDescent="0.35">
      <c r="C87" s="73" t="s">
        <v>115</v>
      </c>
      <c r="D87" s="91">
        <v>5</v>
      </c>
      <c r="E87" s="79">
        <f>IF(D87&gt;8,8,D87)</f>
        <v>5</v>
      </c>
    </row>
    <row r="88" spans="2:6" ht="43.5" customHeight="1" x14ac:dyDescent="0.35">
      <c r="C88" s="73" t="s">
        <v>116</v>
      </c>
      <c r="D88" s="91">
        <v>2</v>
      </c>
    </row>
    <row r="89" spans="2:6" x14ac:dyDescent="0.35">
      <c r="C89" s="70" t="s">
        <v>106</v>
      </c>
      <c r="D89" s="92" t="str">
        <f>IF(D85="L4",D84*D88/E87,IF(D85="L3",D84*D88/E87,IF(D85="L2",D84*D88/E87,IF(D85="L1",D84*D88/E87,"LNC"))))</f>
        <v>LNC</v>
      </c>
    </row>
    <row r="90" spans="2:6" ht="19" thickBot="1" x14ac:dyDescent="0.5">
      <c r="C90" s="75" t="s">
        <v>117</v>
      </c>
      <c r="D90" s="76" t="str">
        <f>IF(D89="LNC","LNC",IF(D89&lt;1.25,"LNC",IF(D89&lt;2.5,"C4",IF(D89&lt;3.75,"C3",IF(D89&lt;4.5,"C2","C1")))))</f>
        <v>LNC</v>
      </c>
    </row>
    <row r="91" spans="2:6" ht="23.5" x14ac:dyDescent="0.55000000000000004">
      <c r="B91" s="151" t="s">
        <v>118</v>
      </c>
      <c r="C91" s="151"/>
      <c r="D91" s="151"/>
      <c r="E91" s="151"/>
      <c r="F91" s="151"/>
    </row>
  </sheetData>
  <sheetProtection algorithmName="SHA-512" hashValue="YyG05FkQYMd/jmAkAqI+L6gr2FLXEFBfxF15CESSColCz4Zo+dQzAHQPKVetOawhgf/HE4CQEKJwQJPASDKydg==" saltValue="sX5Id+4xFLADwsXYVoKnyw==" spinCount="100000" sheet="1" selectLockedCells="1"/>
  <mergeCells count="42">
    <mergeCell ref="B75:B78"/>
    <mergeCell ref="F75:F78"/>
    <mergeCell ref="B91:F91"/>
    <mergeCell ref="F61:F63"/>
    <mergeCell ref="B64:B65"/>
    <mergeCell ref="F64:F65"/>
    <mergeCell ref="B67:B71"/>
    <mergeCell ref="F67:F71"/>
    <mergeCell ref="F73:F74"/>
    <mergeCell ref="F49:F50"/>
    <mergeCell ref="B50:E50"/>
    <mergeCell ref="B51:B55"/>
    <mergeCell ref="F51:F55"/>
    <mergeCell ref="B57:B60"/>
    <mergeCell ref="F57:F60"/>
    <mergeCell ref="B45:B48"/>
    <mergeCell ref="F45:F48"/>
    <mergeCell ref="B9:C9"/>
    <mergeCell ref="B12:F12"/>
    <mergeCell ref="F14:F21"/>
    <mergeCell ref="B15:E15"/>
    <mergeCell ref="B23:B25"/>
    <mergeCell ref="F23:F28"/>
    <mergeCell ref="B26:B27"/>
    <mergeCell ref="B30:E30"/>
    <mergeCell ref="B31:B38"/>
    <mergeCell ref="F31:F38"/>
    <mergeCell ref="B40:B42"/>
    <mergeCell ref="F40:F42"/>
    <mergeCell ref="B6:C6"/>
    <mergeCell ref="D6:F6"/>
    <mergeCell ref="B7:C7"/>
    <mergeCell ref="D7:F7"/>
    <mergeCell ref="B8:C8"/>
    <mergeCell ref="D8:F8"/>
    <mergeCell ref="B5:C5"/>
    <mergeCell ref="D5:F5"/>
    <mergeCell ref="C1:F1"/>
    <mergeCell ref="B2:C2"/>
    <mergeCell ref="D2:F2"/>
    <mergeCell ref="B3:C3"/>
    <mergeCell ref="D3:F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2110-0FB5-4900-A8EE-77547FF6B780}">
  <dimension ref="B1:H91"/>
  <sheetViews>
    <sheetView topLeftCell="A82" workbookViewId="0">
      <selection activeCell="D51" sqref="D51"/>
    </sheetView>
  </sheetViews>
  <sheetFormatPr defaultRowHeight="14.5" x14ac:dyDescent="0.35"/>
  <cols>
    <col min="1" max="1" width="1.1796875" customWidth="1"/>
    <col min="2" max="2" width="32.453125" customWidth="1"/>
    <col min="3" max="3" width="42.26953125" customWidth="1"/>
    <col min="4" max="5" width="12.26953125" customWidth="1"/>
    <col min="6" max="6" width="13.453125" customWidth="1"/>
  </cols>
  <sheetData>
    <row r="1" spans="2:8" ht="18.5" x14ac:dyDescent="0.45">
      <c r="B1" s="63" t="s">
        <v>108</v>
      </c>
      <c r="C1" s="124"/>
      <c r="D1" s="125"/>
      <c r="E1" s="125"/>
      <c r="F1" s="126"/>
    </row>
    <row r="2" spans="2:8" ht="72.5" customHeight="1" x14ac:dyDescent="0.35">
      <c r="B2" s="133" t="s">
        <v>114</v>
      </c>
      <c r="C2" s="133"/>
      <c r="D2" s="130" t="s">
        <v>124</v>
      </c>
      <c r="E2" s="131"/>
      <c r="F2" s="132"/>
    </row>
    <row r="3" spans="2:8" x14ac:dyDescent="0.35">
      <c r="B3" s="121"/>
      <c r="C3" s="121"/>
      <c r="D3" s="121"/>
      <c r="E3" s="121"/>
      <c r="F3" s="121"/>
    </row>
    <row r="4" spans="2:8" x14ac:dyDescent="0.35">
      <c r="B4" s="94"/>
      <c r="C4" s="95"/>
      <c r="D4" s="94"/>
      <c r="E4" s="96"/>
      <c r="F4" s="95"/>
    </row>
    <row r="5" spans="2:8" x14ac:dyDescent="0.35">
      <c r="B5" s="134"/>
      <c r="C5" s="135"/>
      <c r="D5" s="134"/>
      <c r="E5" s="136"/>
      <c r="F5" s="135"/>
    </row>
    <row r="6" spans="2:8" x14ac:dyDescent="0.35">
      <c r="B6" s="134"/>
      <c r="C6" s="135"/>
      <c r="D6" s="134"/>
      <c r="E6" s="136"/>
      <c r="F6" s="135"/>
    </row>
    <row r="7" spans="2:8" x14ac:dyDescent="0.35">
      <c r="B7" s="121"/>
      <c r="C7" s="121"/>
      <c r="D7" s="121"/>
      <c r="E7" s="121"/>
      <c r="F7" s="121"/>
    </row>
    <row r="8" spans="2:8" x14ac:dyDescent="0.35">
      <c r="B8" s="121"/>
      <c r="C8" s="121"/>
      <c r="D8" s="121"/>
      <c r="E8" s="121"/>
      <c r="F8" s="121"/>
    </row>
    <row r="9" spans="2:8" x14ac:dyDescent="0.35">
      <c r="B9" s="122"/>
      <c r="C9" s="123"/>
      <c r="D9" s="97" t="s">
        <v>42</v>
      </c>
      <c r="E9" s="98"/>
      <c r="F9" s="99"/>
    </row>
    <row r="10" spans="2:8" ht="18.5" x14ac:dyDescent="0.45">
      <c r="B10" s="63" t="s">
        <v>109</v>
      </c>
      <c r="C10" s="88"/>
      <c r="D10" s="61"/>
      <c r="E10" s="61"/>
      <c r="F10" s="61"/>
    </row>
    <row r="11" spans="2:8" ht="37" x14ac:dyDescent="0.45">
      <c r="B11" s="64" t="s">
        <v>111</v>
      </c>
      <c r="C11" s="88"/>
      <c r="D11" s="62" t="s">
        <v>110</v>
      </c>
      <c r="E11" s="87">
        <v>60</v>
      </c>
      <c r="F11" s="77" t="s">
        <v>112</v>
      </c>
    </row>
    <row r="12" spans="2:8" x14ac:dyDescent="0.35">
      <c r="B12" s="127" t="s">
        <v>113</v>
      </c>
      <c r="C12" s="128"/>
      <c r="D12" s="128"/>
      <c r="E12" s="128"/>
      <c r="F12" s="129"/>
    </row>
    <row r="13" spans="2:8" ht="29" x14ac:dyDescent="0.35">
      <c r="B13" s="34" t="s">
        <v>34</v>
      </c>
      <c r="C13" s="34" t="s">
        <v>100</v>
      </c>
      <c r="D13" s="28" t="s">
        <v>41</v>
      </c>
      <c r="E13" s="29" t="s">
        <v>99</v>
      </c>
      <c r="F13" s="36" t="s">
        <v>103</v>
      </c>
      <c r="G13" s="27"/>
    </row>
    <row r="14" spans="2:8" ht="43.5" x14ac:dyDescent="0.35">
      <c r="B14" s="28" t="s">
        <v>35</v>
      </c>
      <c r="C14" s="17" t="s">
        <v>36</v>
      </c>
      <c r="D14" s="89" t="s">
        <v>137</v>
      </c>
      <c r="E14" s="37" t="str">
        <f>IF(D14="N"," NÃO PODE SER AVALIADO","OK!")</f>
        <v>OK!</v>
      </c>
      <c r="F14" s="108"/>
      <c r="G14" s="27"/>
    </row>
    <row r="15" spans="2:8" x14ac:dyDescent="0.35">
      <c r="B15" s="137" t="s">
        <v>125</v>
      </c>
      <c r="C15" s="138"/>
      <c r="D15" s="138"/>
      <c r="E15" s="139"/>
      <c r="F15" s="109"/>
      <c r="G15" s="27"/>
      <c r="H15" s="15"/>
    </row>
    <row r="16" spans="2:8" x14ac:dyDescent="0.35">
      <c r="B16" s="4"/>
      <c r="C16" s="4" t="s">
        <v>130</v>
      </c>
      <c r="D16" s="90" t="s">
        <v>137</v>
      </c>
      <c r="E16" s="38">
        <f t="shared" ref="E16:E18" si="0">IF(D16="S",1,"--- ")</f>
        <v>1</v>
      </c>
      <c r="F16" s="109"/>
      <c r="G16" s="27"/>
    </row>
    <row r="17" spans="2:7" x14ac:dyDescent="0.35">
      <c r="B17" s="4"/>
      <c r="C17" s="4" t="s">
        <v>131</v>
      </c>
      <c r="D17" s="90"/>
      <c r="E17" s="38" t="str">
        <f t="shared" si="0"/>
        <v xml:space="preserve">--- </v>
      </c>
      <c r="F17" s="109"/>
    </row>
    <row r="18" spans="2:7" x14ac:dyDescent="0.35">
      <c r="B18" s="4"/>
      <c r="C18" s="4" t="s">
        <v>46</v>
      </c>
      <c r="D18" s="90"/>
      <c r="E18" s="38" t="str">
        <f t="shared" si="0"/>
        <v xml:space="preserve">--- </v>
      </c>
      <c r="F18" s="109"/>
    </row>
    <row r="19" spans="2:7" x14ac:dyDescent="0.35">
      <c r="B19" s="4"/>
      <c r="C19" s="4" t="s">
        <v>47</v>
      </c>
      <c r="D19" s="90"/>
      <c r="E19" s="38" t="str">
        <f>IF(D19="S",1,"--- ")</f>
        <v xml:space="preserve">--- </v>
      </c>
      <c r="F19" s="109"/>
    </row>
    <row r="20" spans="2:7" x14ac:dyDescent="0.35">
      <c r="B20" s="4"/>
      <c r="C20" s="4" t="s">
        <v>107</v>
      </c>
      <c r="D20" s="90"/>
      <c r="E20" s="38" t="str">
        <f>IF(D20="S",0,"--- ")</f>
        <v xml:space="preserve">--- </v>
      </c>
      <c r="F20" s="109"/>
      <c r="G20" s="35"/>
    </row>
    <row r="21" spans="2:7" x14ac:dyDescent="0.35">
      <c r="B21" s="42"/>
      <c r="C21" s="43"/>
      <c r="D21" s="65" t="s">
        <v>101</v>
      </c>
      <c r="E21" s="66">
        <f>SUM(E16:E20)</f>
        <v>1</v>
      </c>
      <c r="F21" s="110"/>
    </row>
    <row r="22" spans="2:7" ht="29" x14ac:dyDescent="0.35">
      <c r="B22" s="55" t="s">
        <v>126</v>
      </c>
      <c r="C22" s="54">
        <v>0.1</v>
      </c>
      <c r="D22" s="44"/>
      <c r="E22" s="53"/>
      <c r="F22" s="51"/>
    </row>
    <row r="23" spans="2:7" ht="43.5" x14ac:dyDescent="0.35">
      <c r="B23" s="143" t="s">
        <v>37</v>
      </c>
      <c r="C23" s="17" t="s">
        <v>38</v>
      </c>
      <c r="D23" s="89" t="s">
        <v>137</v>
      </c>
      <c r="E23" s="30">
        <f>IF(D23="S",10,"--- ")</f>
        <v>10</v>
      </c>
      <c r="F23" s="111">
        <v>0.1</v>
      </c>
    </row>
    <row r="24" spans="2:7" ht="29" x14ac:dyDescent="0.35">
      <c r="B24" s="144"/>
      <c r="C24" s="31" t="s">
        <v>39</v>
      </c>
      <c r="D24" s="89"/>
      <c r="E24" s="30" t="str">
        <f>IF(D24="S",9,"--- ")</f>
        <v xml:space="preserve">--- </v>
      </c>
      <c r="F24" s="112"/>
    </row>
    <row r="25" spans="2:7" x14ac:dyDescent="0.35">
      <c r="B25" s="145"/>
      <c r="C25" s="4" t="s">
        <v>40</v>
      </c>
      <c r="D25" s="89"/>
      <c r="E25" s="30" t="str">
        <f>IF(D25="S",8,"--- ")</f>
        <v xml:space="preserve">--- </v>
      </c>
      <c r="F25" s="112"/>
    </row>
    <row r="26" spans="2:7" ht="43.5" x14ac:dyDescent="0.35">
      <c r="B26" s="143" t="s">
        <v>43</v>
      </c>
      <c r="C26" s="17" t="s">
        <v>44</v>
      </c>
      <c r="D26" s="89"/>
      <c r="E26" s="30" t="str">
        <f t="shared" ref="E26" si="1">IF(D26="S",10,"--- ")</f>
        <v xml:space="preserve">--- </v>
      </c>
      <c r="F26" s="112"/>
    </row>
    <row r="27" spans="2:7" ht="58" x14ac:dyDescent="0.35">
      <c r="B27" s="145"/>
      <c r="C27" s="31" t="s">
        <v>45</v>
      </c>
      <c r="D27" s="89"/>
      <c r="E27" s="30" t="str">
        <f>IF(D27="S",10,"--- ")</f>
        <v xml:space="preserve">--- </v>
      </c>
      <c r="F27" s="112"/>
    </row>
    <row r="28" spans="2:7" x14ac:dyDescent="0.35">
      <c r="B28" s="45"/>
      <c r="C28" s="46"/>
      <c r="D28" s="65" t="s">
        <v>127</v>
      </c>
      <c r="E28" s="67">
        <f>SUM(E23:E25)+SUM(E26:E27)</f>
        <v>10</v>
      </c>
      <c r="F28" s="113"/>
    </row>
    <row r="29" spans="2:7" x14ac:dyDescent="0.35">
      <c r="B29" s="55" t="s">
        <v>77</v>
      </c>
      <c r="C29" s="58">
        <v>0.5</v>
      </c>
      <c r="D29" s="56"/>
      <c r="E29" s="57"/>
      <c r="F29" s="33"/>
    </row>
    <row r="30" spans="2:7" x14ac:dyDescent="0.35">
      <c r="B30" s="137" t="s">
        <v>78</v>
      </c>
      <c r="C30" s="138"/>
      <c r="D30" s="138"/>
      <c r="E30" s="139"/>
      <c r="F30" s="50"/>
    </row>
    <row r="31" spans="2:7" x14ac:dyDescent="0.35">
      <c r="B31" s="143" t="s">
        <v>120</v>
      </c>
      <c r="C31" s="4" t="s">
        <v>48</v>
      </c>
      <c r="D31" s="89"/>
      <c r="E31" s="30" t="str">
        <f t="shared" ref="E31:E40" si="2">IF(D31="S",10,"--- ")</f>
        <v xml:space="preserve">--- </v>
      </c>
      <c r="F31" s="107">
        <v>0.05</v>
      </c>
      <c r="G31" s="27"/>
    </row>
    <row r="32" spans="2:7" x14ac:dyDescent="0.35">
      <c r="B32" s="144"/>
      <c r="C32" s="4" t="s">
        <v>49</v>
      </c>
      <c r="D32" s="89"/>
      <c r="E32" s="30" t="str">
        <f t="shared" si="2"/>
        <v xml:space="preserve">--- </v>
      </c>
      <c r="F32" s="107"/>
    </row>
    <row r="33" spans="2:7" x14ac:dyDescent="0.35">
      <c r="B33" s="144"/>
      <c r="C33" s="4" t="s">
        <v>50</v>
      </c>
      <c r="D33" s="89"/>
      <c r="E33" s="30" t="str">
        <f t="shared" si="2"/>
        <v xml:space="preserve">--- </v>
      </c>
      <c r="F33" s="107"/>
    </row>
    <row r="34" spans="2:7" x14ac:dyDescent="0.35">
      <c r="B34" s="144"/>
      <c r="C34" s="4" t="s">
        <v>51</v>
      </c>
      <c r="D34" s="89"/>
      <c r="E34" s="30" t="str">
        <f t="shared" si="2"/>
        <v xml:space="preserve">--- </v>
      </c>
      <c r="F34" s="107"/>
    </row>
    <row r="35" spans="2:7" x14ac:dyDescent="0.35">
      <c r="B35" s="144"/>
      <c r="C35" s="4" t="s">
        <v>52</v>
      </c>
      <c r="D35" s="89"/>
      <c r="E35" s="30" t="str">
        <f t="shared" si="2"/>
        <v xml:space="preserve">--- </v>
      </c>
      <c r="F35" s="107"/>
    </row>
    <row r="36" spans="2:7" x14ac:dyDescent="0.35">
      <c r="B36" s="144"/>
      <c r="C36" s="4" t="s">
        <v>53</v>
      </c>
      <c r="D36" s="89"/>
      <c r="E36" s="30" t="str">
        <f t="shared" si="2"/>
        <v xml:space="preserve">--- </v>
      </c>
      <c r="F36" s="107"/>
      <c r="G36" s="27"/>
    </row>
    <row r="37" spans="2:7" x14ac:dyDescent="0.35">
      <c r="B37" s="144"/>
      <c r="C37" s="4" t="s">
        <v>54</v>
      </c>
      <c r="D37" s="89"/>
      <c r="E37" s="30" t="str">
        <f>IF(D37="S",6,"--- ")</f>
        <v xml:space="preserve">--- </v>
      </c>
      <c r="F37" s="107"/>
    </row>
    <row r="38" spans="2:7" x14ac:dyDescent="0.35">
      <c r="B38" s="145"/>
      <c r="C38" s="4" t="s">
        <v>55</v>
      </c>
      <c r="D38" s="89"/>
      <c r="E38" s="30" t="str">
        <f>IF(D38="S",3,"--- ")</f>
        <v xml:space="preserve">--- </v>
      </c>
      <c r="F38" s="107"/>
      <c r="G38" s="27"/>
    </row>
    <row r="39" spans="2:7" ht="43.5" x14ac:dyDescent="0.35">
      <c r="B39" s="17" t="s">
        <v>56</v>
      </c>
      <c r="C39" s="32" t="s">
        <v>57</v>
      </c>
      <c r="D39" s="89"/>
      <c r="E39" s="30">
        <f>IF(D39="S",10,0)</f>
        <v>0</v>
      </c>
      <c r="F39" s="104">
        <v>0.2</v>
      </c>
    </row>
    <row r="40" spans="2:7" x14ac:dyDescent="0.35">
      <c r="B40" s="143" t="s">
        <v>58</v>
      </c>
      <c r="C40" s="4" t="s">
        <v>59</v>
      </c>
      <c r="D40" s="89"/>
      <c r="E40" s="30" t="str">
        <f t="shared" si="2"/>
        <v xml:space="preserve">--- </v>
      </c>
      <c r="F40" s="107">
        <v>0.15</v>
      </c>
      <c r="G40" s="27"/>
    </row>
    <row r="41" spans="2:7" x14ac:dyDescent="0.35">
      <c r="B41" s="144"/>
      <c r="C41" s="4" t="s">
        <v>60</v>
      </c>
      <c r="D41" s="89"/>
      <c r="E41" s="30" t="str">
        <f>IF(D41="S",7,"--- ")</f>
        <v xml:space="preserve">--- </v>
      </c>
      <c r="F41" s="107"/>
    </row>
    <row r="42" spans="2:7" x14ac:dyDescent="0.35">
      <c r="B42" s="145"/>
      <c r="C42" s="4" t="s">
        <v>61</v>
      </c>
      <c r="D42" s="89"/>
      <c r="E42" s="30" t="str">
        <f>IF(D42="S",5,"--- ")</f>
        <v xml:space="preserve">--- </v>
      </c>
      <c r="F42" s="107"/>
      <c r="G42" s="27"/>
    </row>
    <row r="43" spans="2:7" ht="29" x14ac:dyDescent="0.35">
      <c r="B43" s="17" t="s">
        <v>62</v>
      </c>
      <c r="C43" s="32" t="s">
        <v>57</v>
      </c>
      <c r="D43" s="89"/>
      <c r="E43" s="30">
        <f t="shared" ref="E43:E44" si="3">IF(D43="S",10,0)</f>
        <v>0</v>
      </c>
      <c r="F43" s="104">
        <v>0.1</v>
      </c>
    </row>
    <row r="44" spans="2:7" x14ac:dyDescent="0.35">
      <c r="B44" s="4" t="s">
        <v>63</v>
      </c>
      <c r="C44" s="32" t="s">
        <v>57</v>
      </c>
      <c r="D44" s="89"/>
      <c r="E44" s="30">
        <f t="shared" si="3"/>
        <v>0</v>
      </c>
      <c r="F44" s="104">
        <v>0.05</v>
      </c>
    </row>
    <row r="45" spans="2:7" ht="29" x14ac:dyDescent="0.35">
      <c r="B45" s="143" t="s">
        <v>121</v>
      </c>
      <c r="C45" s="17" t="s">
        <v>64</v>
      </c>
      <c r="D45" s="89"/>
      <c r="E45" s="30" t="str">
        <f t="shared" ref="E45:E57" si="4">IF(D45="S",10,"--- ")</f>
        <v xml:space="preserve">--- </v>
      </c>
      <c r="F45" s="107">
        <v>0.45</v>
      </c>
    </row>
    <row r="46" spans="2:7" x14ac:dyDescent="0.35">
      <c r="B46" s="144"/>
      <c r="C46" s="4" t="s">
        <v>65</v>
      </c>
      <c r="D46" s="89"/>
      <c r="E46" s="30" t="str">
        <f>IF(D46="S",5,"--- ")</f>
        <v xml:space="preserve">--- </v>
      </c>
      <c r="F46" s="107"/>
    </row>
    <row r="47" spans="2:7" x14ac:dyDescent="0.35">
      <c r="B47" s="144"/>
      <c r="C47" s="4" t="s">
        <v>66</v>
      </c>
      <c r="D47" s="89"/>
      <c r="E47" s="30" t="str">
        <f>IF(D47="S",2,"--- ")</f>
        <v xml:space="preserve">--- </v>
      </c>
      <c r="F47" s="107"/>
    </row>
    <row r="48" spans="2:7" x14ac:dyDescent="0.35">
      <c r="B48" s="145"/>
      <c r="C48" s="4" t="s">
        <v>67</v>
      </c>
      <c r="D48" s="89"/>
      <c r="E48" s="30" t="str">
        <f>IF(D48="S",0,"--- ")</f>
        <v xml:space="preserve">--- </v>
      </c>
      <c r="F48" s="107"/>
    </row>
    <row r="49" spans="2:7" x14ac:dyDescent="0.35">
      <c r="B49" s="45"/>
      <c r="C49" s="43"/>
      <c r="D49" s="84" t="s">
        <v>102</v>
      </c>
      <c r="E49" s="85">
        <f>SUM(E31:E38)*F31+E39*F39+SUM(E40:E42)*F40+E43*F43+E44*F44+SUM(E45:E48)*F45</f>
        <v>0</v>
      </c>
      <c r="F49" s="114"/>
    </row>
    <row r="50" spans="2:7" x14ac:dyDescent="0.35">
      <c r="B50" s="140" t="s">
        <v>79</v>
      </c>
      <c r="C50" s="141"/>
      <c r="D50" s="141"/>
      <c r="E50" s="142"/>
      <c r="F50" s="115"/>
      <c r="G50" s="27"/>
    </row>
    <row r="51" spans="2:7" x14ac:dyDescent="0.35">
      <c r="B51" s="143" t="s">
        <v>122</v>
      </c>
      <c r="C51" s="4" t="s">
        <v>53</v>
      </c>
      <c r="D51" s="89" t="s">
        <v>137</v>
      </c>
      <c r="E51" s="30">
        <f t="shared" si="4"/>
        <v>10</v>
      </c>
      <c r="F51" s="107">
        <v>0.6</v>
      </c>
    </row>
    <row r="52" spans="2:7" x14ac:dyDescent="0.35">
      <c r="B52" s="144"/>
      <c r="C52" s="4" t="s">
        <v>50</v>
      </c>
      <c r="D52" s="89"/>
      <c r="E52" s="30" t="str">
        <f t="shared" si="4"/>
        <v xml:space="preserve">--- </v>
      </c>
      <c r="F52" s="107"/>
    </row>
    <row r="53" spans="2:7" ht="29" x14ac:dyDescent="0.35">
      <c r="B53" s="144"/>
      <c r="C53" s="17" t="s">
        <v>68</v>
      </c>
      <c r="D53" s="89"/>
      <c r="E53" s="30" t="str">
        <f t="shared" si="4"/>
        <v xml:space="preserve">--- </v>
      </c>
      <c r="F53" s="107"/>
      <c r="G53" s="27"/>
    </row>
    <row r="54" spans="2:7" x14ac:dyDescent="0.35">
      <c r="B54" s="144"/>
      <c r="C54" s="4" t="s">
        <v>69</v>
      </c>
      <c r="D54" s="89"/>
      <c r="E54" s="30" t="str">
        <f>IF(D54="S",8,"--- ")</f>
        <v xml:space="preserve">--- </v>
      </c>
      <c r="F54" s="107"/>
    </row>
    <row r="55" spans="2:7" x14ac:dyDescent="0.35">
      <c r="B55" s="145"/>
      <c r="C55" s="4" t="s">
        <v>70</v>
      </c>
      <c r="D55" s="89"/>
      <c r="E55" s="30" t="str">
        <f>IF(D55="S",4,"--- ")</f>
        <v xml:space="preserve">--- </v>
      </c>
      <c r="F55" s="107"/>
      <c r="G55" s="27"/>
    </row>
    <row r="56" spans="2:7" x14ac:dyDescent="0.35">
      <c r="B56" s="4" t="s">
        <v>71</v>
      </c>
      <c r="C56" s="32" t="s">
        <v>57</v>
      </c>
      <c r="D56" s="90"/>
      <c r="E56" s="30">
        <f t="shared" ref="E56" si="5">IF(D56="S",10,0)</f>
        <v>0</v>
      </c>
      <c r="F56" s="104">
        <v>0.2</v>
      </c>
    </row>
    <row r="57" spans="2:7" x14ac:dyDescent="0.35">
      <c r="B57" s="146" t="s">
        <v>72</v>
      </c>
      <c r="C57" s="4" t="s">
        <v>73</v>
      </c>
      <c r="D57" s="90"/>
      <c r="E57" s="30" t="str">
        <f t="shared" si="4"/>
        <v xml:space="preserve">--- </v>
      </c>
      <c r="F57" s="107">
        <v>0.2</v>
      </c>
    </row>
    <row r="58" spans="2:7" x14ac:dyDescent="0.35">
      <c r="B58" s="147"/>
      <c r="C58" s="4" t="s">
        <v>74</v>
      </c>
      <c r="D58" s="90"/>
      <c r="E58" s="30" t="str">
        <f>IF(D58="S",8,"--- ")</f>
        <v xml:space="preserve">--- </v>
      </c>
      <c r="F58" s="107"/>
    </row>
    <row r="59" spans="2:7" x14ac:dyDescent="0.35">
      <c r="B59" s="147"/>
      <c r="C59" s="4" t="s">
        <v>75</v>
      </c>
      <c r="D59" s="90"/>
      <c r="E59" s="30" t="str">
        <f>IF(D59="S",6,"--- ")</f>
        <v xml:space="preserve">--- </v>
      </c>
      <c r="F59" s="107"/>
    </row>
    <row r="60" spans="2:7" x14ac:dyDescent="0.35">
      <c r="B60" s="148"/>
      <c r="C60" s="4" t="s">
        <v>76</v>
      </c>
      <c r="D60" s="90"/>
      <c r="E60" s="30" t="str">
        <f>IF(D60="S",5,"--- ")</f>
        <v xml:space="preserve">--- </v>
      </c>
      <c r="F60" s="107"/>
    </row>
    <row r="61" spans="2:7" ht="15" customHeight="1" x14ac:dyDescent="0.35">
      <c r="B61" s="47"/>
      <c r="C61" s="43"/>
      <c r="D61" s="84" t="s">
        <v>102</v>
      </c>
      <c r="E61" s="85">
        <f>SUM(E51:E55)*F51+E56*F56+SUM(E57:E60)*F57</f>
        <v>6</v>
      </c>
      <c r="F61" s="116"/>
    </row>
    <row r="62" spans="2:7" x14ac:dyDescent="0.35">
      <c r="B62" s="47"/>
      <c r="C62" s="43"/>
      <c r="D62" s="65" t="s">
        <v>127</v>
      </c>
      <c r="E62" s="67">
        <f>E49*C29+E61*C29</f>
        <v>3</v>
      </c>
      <c r="F62" s="117"/>
    </row>
    <row r="63" spans="2:7" x14ac:dyDescent="0.35">
      <c r="B63" s="39" t="s">
        <v>80</v>
      </c>
      <c r="C63" s="60">
        <v>0.25</v>
      </c>
      <c r="D63" s="40"/>
      <c r="E63" s="41"/>
      <c r="F63" s="118"/>
      <c r="G63" s="27"/>
    </row>
    <row r="64" spans="2:7" x14ac:dyDescent="0.35">
      <c r="B64" s="149" t="s">
        <v>81</v>
      </c>
      <c r="C64" s="59" t="s">
        <v>83</v>
      </c>
      <c r="D64" s="89"/>
      <c r="E64" s="30" t="str">
        <f>IF(D64="S","OK!","--- ")</f>
        <v xml:space="preserve">--- </v>
      </c>
      <c r="F64" s="119" t="s">
        <v>104</v>
      </c>
    </row>
    <row r="65" spans="2:7" x14ac:dyDescent="0.35">
      <c r="B65" s="149"/>
      <c r="C65" s="4" t="s">
        <v>84</v>
      </c>
      <c r="D65" s="89"/>
      <c r="E65" s="30" t="str">
        <f>IF(D65="S","OK!","--- ")</f>
        <v xml:space="preserve">--- </v>
      </c>
      <c r="F65" s="120"/>
    </row>
    <row r="66" spans="2:7" x14ac:dyDescent="0.35">
      <c r="B66" s="4" t="s">
        <v>82</v>
      </c>
      <c r="C66" s="32" t="s">
        <v>57</v>
      </c>
      <c r="D66" s="89"/>
      <c r="E66" s="30">
        <f>IF(D66="S",10,0)</f>
        <v>0</v>
      </c>
      <c r="F66" s="104">
        <v>0.2</v>
      </c>
      <c r="G66" s="27"/>
    </row>
    <row r="67" spans="2:7" x14ac:dyDescent="0.35">
      <c r="B67" s="143" t="s">
        <v>123</v>
      </c>
      <c r="C67" s="4" t="s">
        <v>59</v>
      </c>
      <c r="D67" s="89"/>
      <c r="E67" s="30" t="str">
        <f t="shared" ref="E67" si="6">IF(D67="S",10,"--- ")</f>
        <v xml:space="preserve">--- </v>
      </c>
      <c r="F67" s="107">
        <v>0.5</v>
      </c>
    </row>
    <row r="68" spans="2:7" x14ac:dyDescent="0.35">
      <c r="B68" s="144"/>
      <c r="C68" s="4" t="s">
        <v>60</v>
      </c>
      <c r="D68" s="89"/>
      <c r="E68" s="30" t="str">
        <f>IF(D68="S",7,"--- ")</f>
        <v xml:space="preserve">--- </v>
      </c>
      <c r="F68" s="107"/>
    </row>
    <row r="69" spans="2:7" x14ac:dyDescent="0.35">
      <c r="B69" s="144"/>
      <c r="C69" s="4" t="s">
        <v>61</v>
      </c>
      <c r="D69" s="89"/>
      <c r="E69" s="30" t="str">
        <f>IF(D69="S",5,"--- ")</f>
        <v xml:space="preserve">--- </v>
      </c>
      <c r="F69" s="107"/>
      <c r="G69" s="27"/>
    </row>
    <row r="70" spans="2:7" x14ac:dyDescent="0.35">
      <c r="B70" s="144"/>
      <c r="C70" s="4" t="s">
        <v>85</v>
      </c>
      <c r="D70" s="89"/>
      <c r="E70" s="30" t="str">
        <f>IF(D70="S",3,"--- ")</f>
        <v xml:space="preserve">--- </v>
      </c>
      <c r="F70" s="107"/>
      <c r="G70" s="27"/>
    </row>
    <row r="71" spans="2:7" x14ac:dyDescent="0.35">
      <c r="B71" s="145"/>
      <c r="C71" s="4" t="s">
        <v>67</v>
      </c>
      <c r="D71" s="89"/>
      <c r="E71" s="30" t="str">
        <f>IF(D71="S",0,"--- ")</f>
        <v xml:space="preserve">--- </v>
      </c>
      <c r="F71" s="107"/>
    </row>
    <row r="72" spans="2:7" ht="43.5" x14ac:dyDescent="0.35">
      <c r="B72" s="17" t="s">
        <v>86</v>
      </c>
      <c r="C72" s="32" t="s">
        <v>57</v>
      </c>
      <c r="D72" s="89"/>
      <c r="E72" s="30">
        <f>IF(D72="S",10,0)</f>
        <v>0</v>
      </c>
      <c r="F72" s="104">
        <v>0.3</v>
      </c>
    </row>
    <row r="73" spans="2:7" x14ac:dyDescent="0.35">
      <c r="B73" s="48"/>
      <c r="C73" s="49"/>
      <c r="D73" s="65" t="s">
        <v>127</v>
      </c>
      <c r="E73" s="67">
        <f>E66*F66+SUM(E67:E71)*F67+E72*F72</f>
        <v>0</v>
      </c>
      <c r="F73" s="114"/>
      <c r="G73" s="27"/>
    </row>
    <row r="74" spans="2:7" x14ac:dyDescent="0.35">
      <c r="B74" s="39" t="s">
        <v>87</v>
      </c>
      <c r="C74" s="60">
        <v>0.15</v>
      </c>
      <c r="D74" s="40"/>
      <c r="E74" s="41"/>
      <c r="F74" s="115"/>
    </row>
    <row r="75" spans="2:7" ht="43.5" x14ac:dyDescent="0.35">
      <c r="B75" s="150" t="s">
        <v>92</v>
      </c>
      <c r="C75" s="31" t="s">
        <v>88</v>
      </c>
      <c r="D75" s="89"/>
      <c r="E75" s="30">
        <f>IF(D75="S",2.5,0)</f>
        <v>0</v>
      </c>
      <c r="F75" s="107">
        <v>0.3</v>
      </c>
    </row>
    <row r="76" spans="2:7" ht="43.5" x14ac:dyDescent="0.35">
      <c r="B76" s="150"/>
      <c r="C76" s="17" t="s">
        <v>89</v>
      </c>
      <c r="D76" s="89"/>
      <c r="E76" s="30">
        <f t="shared" ref="E76:E78" si="7">IF(D76="S",2.5,0)</f>
        <v>0</v>
      </c>
      <c r="F76" s="107"/>
      <c r="G76" s="27"/>
    </row>
    <row r="77" spans="2:7" x14ac:dyDescent="0.35">
      <c r="B77" s="150"/>
      <c r="C77" s="17" t="s">
        <v>90</v>
      </c>
      <c r="D77" s="89"/>
      <c r="E77" s="30">
        <f t="shared" si="7"/>
        <v>0</v>
      </c>
      <c r="F77" s="107"/>
      <c r="G77" s="27"/>
    </row>
    <row r="78" spans="2:7" ht="29" x14ac:dyDescent="0.35">
      <c r="B78" s="150"/>
      <c r="C78" s="17" t="s">
        <v>91</v>
      </c>
      <c r="D78" s="89"/>
      <c r="E78" s="30">
        <f t="shared" si="7"/>
        <v>0</v>
      </c>
      <c r="F78" s="107"/>
      <c r="G78" s="27"/>
    </row>
    <row r="79" spans="2:7" x14ac:dyDescent="0.35">
      <c r="B79" s="4" t="s">
        <v>93</v>
      </c>
      <c r="C79" s="17" t="s">
        <v>94</v>
      </c>
      <c r="D79" s="89"/>
      <c r="E79" s="30">
        <f>IF(D79="S",10,0)</f>
        <v>0</v>
      </c>
      <c r="F79" s="104">
        <v>0.25</v>
      </c>
    </row>
    <row r="80" spans="2:7" ht="72.5" x14ac:dyDescent="0.35">
      <c r="B80" s="32" t="s">
        <v>95</v>
      </c>
      <c r="C80" s="17" t="s">
        <v>96</v>
      </c>
      <c r="D80" s="89"/>
      <c r="E80" s="30">
        <f t="shared" ref="E80:E81" si="8">IF(D80="S",10,0)</f>
        <v>0</v>
      </c>
      <c r="F80" s="104">
        <v>0.25</v>
      </c>
    </row>
    <row r="81" spans="2:6" ht="29" x14ac:dyDescent="0.35">
      <c r="B81" s="4" t="s">
        <v>97</v>
      </c>
      <c r="C81" s="17" t="s">
        <v>98</v>
      </c>
      <c r="D81" s="89"/>
      <c r="E81" s="30">
        <f t="shared" si="8"/>
        <v>0</v>
      </c>
      <c r="F81" s="104">
        <v>0.2</v>
      </c>
    </row>
    <row r="82" spans="2:6" x14ac:dyDescent="0.35">
      <c r="D82" s="65" t="s">
        <v>127</v>
      </c>
      <c r="E82" s="67">
        <f>(SUM(E75:E78)*F75+E79*F79+E80*F80+E81*F81)</f>
        <v>0</v>
      </c>
    </row>
    <row r="83" spans="2:6" ht="15" thickBot="1" x14ac:dyDescent="0.4"/>
    <row r="84" spans="2:6" x14ac:dyDescent="0.35">
      <c r="C84" s="68" t="s">
        <v>106</v>
      </c>
      <c r="D84" s="69">
        <f>E21*(E28*C22+E62*C29+E73*C63+E82*C74)</f>
        <v>2.5</v>
      </c>
    </row>
    <row r="85" spans="2:6" ht="21" x14ac:dyDescent="0.5">
      <c r="C85" s="74" t="s">
        <v>105</v>
      </c>
      <c r="D85" s="86" t="str">
        <f>IF(E11&gt;=50,IF(D84&lt;3,"LNC",IF(D84&lt;5,"L4",IF(D84&lt;7.5,"L3",IF(D84&lt;9,"L2","L1")))),"Menos de 50 páginas")</f>
        <v>LNC</v>
      </c>
      <c r="E85" s="78" t="str">
        <f>IF(D9="N","O LIVRO NÃO PODE SER CONSIDERADO"," ")</f>
        <v xml:space="preserve"> </v>
      </c>
    </row>
    <row r="86" spans="2:6" x14ac:dyDescent="0.35">
      <c r="C86" s="72"/>
      <c r="D86" s="71"/>
    </row>
    <row r="87" spans="2:6" x14ac:dyDescent="0.35">
      <c r="C87" s="73" t="s">
        <v>115</v>
      </c>
      <c r="D87" s="91">
        <v>5</v>
      </c>
      <c r="E87" s="79">
        <f>IF(D87&gt;8,8,D87)</f>
        <v>5</v>
      </c>
    </row>
    <row r="88" spans="2:6" ht="43.5" customHeight="1" x14ac:dyDescent="0.35">
      <c r="C88" s="73" t="s">
        <v>116</v>
      </c>
      <c r="D88" s="91">
        <v>2</v>
      </c>
    </row>
    <row r="89" spans="2:6" x14ac:dyDescent="0.35">
      <c r="C89" s="70" t="s">
        <v>106</v>
      </c>
      <c r="D89" s="92" t="str">
        <f>IF(D85="L4",D84*D88/E87,IF(D85="L3",D84*D88/E87,IF(D85="L2",D84*D88/E87,IF(D85="L1",D84*D88/E87,"LNC"))))</f>
        <v>LNC</v>
      </c>
    </row>
    <row r="90" spans="2:6" ht="19" thickBot="1" x14ac:dyDescent="0.5">
      <c r="C90" s="75" t="s">
        <v>117</v>
      </c>
      <c r="D90" s="76" t="str">
        <f>IF(D89="LNC","LNC",IF(D89&lt;1.25,"LNC",IF(D89&lt;2.5,"C4",IF(D89&lt;3.75,"C3",IF(D89&lt;4.5,"C2","C1")))))</f>
        <v>LNC</v>
      </c>
    </row>
    <row r="91" spans="2:6" ht="23.5" x14ac:dyDescent="0.55000000000000004">
      <c r="B91" s="151" t="s">
        <v>118</v>
      </c>
      <c r="C91" s="151"/>
      <c r="D91" s="151"/>
      <c r="E91" s="151"/>
      <c r="F91" s="151"/>
    </row>
  </sheetData>
  <sheetProtection algorithmName="SHA-512" hashValue="YyG05FkQYMd/jmAkAqI+L6gr2FLXEFBfxF15CESSColCz4Zo+dQzAHQPKVetOawhgf/HE4CQEKJwQJPASDKydg==" saltValue="sX5Id+4xFLADwsXYVoKnyw==" spinCount="100000" sheet="1" selectLockedCells="1"/>
  <mergeCells count="42">
    <mergeCell ref="B75:B78"/>
    <mergeCell ref="F75:F78"/>
    <mergeCell ref="B91:F91"/>
    <mergeCell ref="F61:F63"/>
    <mergeCell ref="B64:B65"/>
    <mergeCell ref="F64:F65"/>
    <mergeCell ref="B67:B71"/>
    <mergeCell ref="F67:F71"/>
    <mergeCell ref="F73:F74"/>
    <mergeCell ref="F49:F50"/>
    <mergeCell ref="B50:E50"/>
    <mergeCell ref="B51:B55"/>
    <mergeCell ref="F51:F55"/>
    <mergeCell ref="B57:B60"/>
    <mergeCell ref="F57:F60"/>
    <mergeCell ref="B30:E30"/>
    <mergeCell ref="B31:B38"/>
    <mergeCell ref="F31:F38"/>
    <mergeCell ref="B40:B42"/>
    <mergeCell ref="F40:F42"/>
    <mergeCell ref="B45:B48"/>
    <mergeCell ref="F45:F48"/>
    <mergeCell ref="B9:C9"/>
    <mergeCell ref="B12:F12"/>
    <mergeCell ref="F14:F21"/>
    <mergeCell ref="B15:E15"/>
    <mergeCell ref="B23:B25"/>
    <mergeCell ref="F23:F28"/>
    <mergeCell ref="B26:B27"/>
    <mergeCell ref="B6:C6"/>
    <mergeCell ref="D6:F6"/>
    <mergeCell ref="B7:C7"/>
    <mergeCell ref="D7:F7"/>
    <mergeCell ref="B8:C8"/>
    <mergeCell ref="D8:F8"/>
    <mergeCell ref="C1:F1"/>
    <mergeCell ref="B2:C2"/>
    <mergeCell ref="D2:F2"/>
    <mergeCell ref="B3:C3"/>
    <mergeCell ref="D3:F3"/>
    <mergeCell ref="B5:C5"/>
    <mergeCell ref="D5:F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4809-F3A9-44F4-B07B-F7B6202A7B65}">
  <dimension ref="B1:H91"/>
  <sheetViews>
    <sheetView topLeftCell="A82" workbookViewId="0">
      <selection activeCell="D51" sqref="D51"/>
    </sheetView>
  </sheetViews>
  <sheetFormatPr defaultRowHeight="14.5" x14ac:dyDescent="0.35"/>
  <cols>
    <col min="1" max="1" width="1.1796875" customWidth="1"/>
    <col min="2" max="2" width="32.453125" customWidth="1"/>
    <col min="3" max="3" width="42.26953125" customWidth="1"/>
    <col min="4" max="5" width="12.26953125" customWidth="1"/>
    <col min="6" max="6" width="13.453125" customWidth="1"/>
  </cols>
  <sheetData>
    <row r="1" spans="2:8" ht="18.5" x14ac:dyDescent="0.45">
      <c r="B1" s="63" t="s">
        <v>108</v>
      </c>
      <c r="C1" s="124"/>
      <c r="D1" s="125"/>
      <c r="E1" s="125"/>
      <c r="F1" s="126"/>
    </row>
    <row r="2" spans="2:8" ht="72.5" customHeight="1" x14ac:dyDescent="0.35">
      <c r="B2" s="133" t="s">
        <v>114</v>
      </c>
      <c r="C2" s="133"/>
      <c r="D2" s="130" t="s">
        <v>124</v>
      </c>
      <c r="E2" s="131"/>
      <c r="F2" s="132"/>
    </row>
    <row r="3" spans="2:8" x14ac:dyDescent="0.35">
      <c r="B3" s="121"/>
      <c r="C3" s="121"/>
      <c r="D3" s="121"/>
      <c r="E3" s="121"/>
      <c r="F3" s="121"/>
    </row>
    <row r="4" spans="2:8" x14ac:dyDescent="0.35">
      <c r="B4" s="94"/>
      <c r="C4" s="95"/>
      <c r="D4" s="94"/>
      <c r="E4" s="96"/>
      <c r="F4" s="95"/>
    </row>
    <row r="5" spans="2:8" x14ac:dyDescent="0.35">
      <c r="B5" s="134"/>
      <c r="C5" s="135"/>
      <c r="D5" s="134"/>
      <c r="E5" s="136"/>
      <c r="F5" s="135"/>
    </row>
    <row r="6" spans="2:8" x14ac:dyDescent="0.35">
      <c r="B6" s="134"/>
      <c r="C6" s="135"/>
      <c r="D6" s="134"/>
      <c r="E6" s="136"/>
      <c r="F6" s="135"/>
    </row>
    <row r="7" spans="2:8" x14ac:dyDescent="0.35">
      <c r="B7" s="121"/>
      <c r="C7" s="121"/>
      <c r="D7" s="121"/>
      <c r="E7" s="121"/>
      <c r="F7" s="121"/>
    </row>
    <row r="8" spans="2:8" x14ac:dyDescent="0.35">
      <c r="B8" s="121"/>
      <c r="C8" s="121"/>
      <c r="D8" s="121"/>
      <c r="E8" s="121"/>
      <c r="F8" s="121"/>
    </row>
    <row r="9" spans="2:8" x14ac:dyDescent="0.35">
      <c r="B9" s="122"/>
      <c r="C9" s="123"/>
      <c r="D9" s="97" t="s">
        <v>42</v>
      </c>
      <c r="E9" s="98"/>
      <c r="F9" s="99"/>
    </row>
    <row r="10" spans="2:8" ht="18.5" x14ac:dyDescent="0.45">
      <c r="B10" s="63" t="s">
        <v>109</v>
      </c>
      <c r="C10" s="88"/>
      <c r="D10" s="61"/>
      <c r="E10" s="61"/>
      <c r="F10" s="61"/>
    </row>
    <row r="11" spans="2:8" ht="37" x14ac:dyDescent="0.45">
      <c r="B11" s="64" t="s">
        <v>111</v>
      </c>
      <c r="C11" s="88"/>
      <c r="D11" s="62" t="s">
        <v>110</v>
      </c>
      <c r="E11" s="87">
        <v>60</v>
      </c>
      <c r="F11" s="77" t="s">
        <v>112</v>
      </c>
    </row>
    <row r="12" spans="2:8" x14ac:dyDescent="0.35">
      <c r="B12" s="127" t="s">
        <v>113</v>
      </c>
      <c r="C12" s="128"/>
      <c r="D12" s="128"/>
      <c r="E12" s="128"/>
      <c r="F12" s="129"/>
    </row>
    <row r="13" spans="2:8" ht="29" x14ac:dyDescent="0.35">
      <c r="B13" s="34" t="s">
        <v>34</v>
      </c>
      <c r="C13" s="34" t="s">
        <v>100</v>
      </c>
      <c r="D13" s="28" t="s">
        <v>41</v>
      </c>
      <c r="E13" s="29" t="s">
        <v>99</v>
      </c>
      <c r="F13" s="36" t="s">
        <v>103</v>
      </c>
      <c r="G13" s="27"/>
    </row>
    <row r="14" spans="2:8" ht="43.5" x14ac:dyDescent="0.35">
      <c r="B14" s="28" t="s">
        <v>35</v>
      </c>
      <c r="C14" s="17" t="s">
        <v>36</v>
      </c>
      <c r="D14" s="89" t="s">
        <v>137</v>
      </c>
      <c r="E14" s="37" t="str">
        <f>IF(D14="N"," NÃO PODE SER AVALIADO","OK!")</f>
        <v>OK!</v>
      </c>
      <c r="F14" s="108"/>
      <c r="G14" s="27"/>
    </row>
    <row r="15" spans="2:8" x14ac:dyDescent="0.35">
      <c r="B15" s="137" t="s">
        <v>125</v>
      </c>
      <c r="C15" s="138"/>
      <c r="D15" s="138"/>
      <c r="E15" s="139"/>
      <c r="F15" s="109"/>
      <c r="G15" s="27"/>
      <c r="H15" s="15"/>
    </row>
    <row r="16" spans="2:8" x14ac:dyDescent="0.35">
      <c r="B16" s="4"/>
      <c r="C16" s="4" t="s">
        <v>130</v>
      </c>
      <c r="D16" s="90" t="s">
        <v>137</v>
      </c>
      <c r="E16" s="38">
        <f t="shared" ref="E16:E18" si="0">IF(D16="S",1,"--- ")</f>
        <v>1</v>
      </c>
      <c r="F16" s="109"/>
      <c r="G16" s="27"/>
    </row>
    <row r="17" spans="2:7" x14ac:dyDescent="0.35">
      <c r="B17" s="4"/>
      <c r="C17" s="4" t="s">
        <v>131</v>
      </c>
      <c r="D17" s="90"/>
      <c r="E17" s="38" t="str">
        <f t="shared" si="0"/>
        <v xml:space="preserve">--- </v>
      </c>
      <c r="F17" s="109"/>
    </row>
    <row r="18" spans="2:7" x14ac:dyDescent="0.35">
      <c r="B18" s="4"/>
      <c r="C18" s="4" t="s">
        <v>46</v>
      </c>
      <c r="D18" s="90"/>
      <c r="E18" s="38" t="str">
        <f t="shared" si="0"/>
        <v xml:space="preserve">--- </v>
      </c>
      <c r="F18" s="109"/>
    </row>
    <row r="19" spans="2:7" x14ac:dyDescent="0.35">
      <c r="B19" s="4"/>
      <c r="C19" s="4" t="s">
        <v>47</v>
      </c>
      <c r="D19" s="90"/>
      <c r="E19" s="38" t="str">
        <f>IF(D19="S",1,"--- ")</f>
        <v xml:space="preserve">--- </v>
      </c>
      <c r="F19" s="109"/>
    </row>
    <row r="20" spans="2:7" x14ac:dyDescent="0.35">
      <c r="B20" s="4"/>
      <c r="C20" s="4" t="s">
        <v>107</v>
      </c>
      <c r="D20" s="90"/>
      <c r="E20" s="38" t="str">
        <f>IF(D20="S",0,"--- ")</f>
        <v xml:space="preserve">--- </v>
      </c>
      <c r="F20" s="109"/>
      <c r="G20" s="35"/>
    </row>
    <row r="21" spans="2:7" x14ac:dyDescent="0.35">
      <c r="B21" s="42"/>
      <c r="C21" s="43"/>
      <c r="D21" s="65" t="s">
        <v>101</v>
      </c>
      <c r="E21" s="66">
        <f>SUM(E16:E20)</f>
        <v>1</v>
      </c>
      <c r="F21" s="110"/>
    </row>
    <row r="22" spans="2:7" ht="29" x14ac:dyDescent="0.35">
      <c r="B22" s="55" t="s">
        <v>126</v>
      </c>
      <c r="C22" s="54">
        <v>0.1</v>
      </c>
      <c r="D22" s="44"/>
      <c r="E22" s="53"/>
      <c r="F22" s="51"/>
    </row>
    <row r="23" spans="2:7" ht="43.5" x14ac:dyDescent="0.35">
      <c r="B23" s="143" t="s">
        <v>37</v>
      </c>
      <c r="C23" s="17" t="s">
        <v>38</v>
      </c>
      <c r="D23" s="89" t="s">
        <v>137</v>
      </c>
      <c r="E23" s="30">
        <f>IF(D23="S",10,"--- ")</f>
        <v>10</v>
      </c>
      <c r="F23" s="111">
        <v>0.1</v>
      </c>
    </row>
    <row r="24" spans="2:7" ht="29" x14ac:dyDescent="0.35">
      <c r="B24" s="144"/>
      <c r="C24" s="31" t="s">
        <v>39</v>
      </c>
      <c r="D24" s="89"/>
      <c r="E24" s="30" t="str">
        <f>IF(D24="S",9,"--- ")</f>
        <v xml:space="preserve">--- </v>
      </c>
      <c r="F24" s="112"/>
    </row>
    <row r="25" spans="2:7" x14ac:dyDescent="0.35">
      <c r="B25" s="145"/>
      <c r="C25" s="4" t="s">
        <v>40</v>
      </c>
      <c r="D25" s="89"/>
      <c r="E25" s="30" t="str">
        <f>IF(D25="S",8,"--- ")</f>
        <v xml:space="preserve">--- </v>
      </c>
      <c r="F25" s="112"/>
    </row>
    <row r="26" spans="2:7" ht="43.5" x14ac:dyDescent="0.35">
      <c r="B26" s="143" t="s">
        <v>43</v>
      </c>
      <c r="C26" s="17" t="s">
        <v>44</v>
      </c>
      <c r="D26" s="89"/>
      <c r="E26" s="30" t="str">
        <f t="shared" ref="E26" si="1">IF(D26="S",10,"--- ")</f>
        <v xml:space="preserve">--- </v>
      </c>
      <c r="F26" s="112"/>
    </row>
    <row r="27" spans="2:7" ht="58" x14ac:dyDescent="0.35">
      <c r="B27" s="145"/>
      <c r="C27" s="31" t="s">
        <v>45</v>
      </c>
      <c r="D27" s="89"/>
      <c r="E27" s="30" t="str">
        <f>IF(D27="S",10,"--- ")</f>
        <v xml:space="preserve">--- </v>
      </c>
      <c r="F27" s="112"/>
    </row>
    <row r="28" spans="2:7" x14ac:dyDescent="0.35">
      <c r="B28" s="45"/>
      <c r="C28" s="46"/>
      <c r="D28" s="65" t="s">
        <v>127</v>
      </c>
      <c r="E28" s="67">
        <f>SUM(E23:E25)+SUM(E26:E27)</f>
        <v>10</v>
      </c>
      <c r="F28" s="113"/>
    </row>
    <row r="29" spans="2:7" x14ac:dyDescent="0.35">
      <c r="B29" s="55" t="s">
        <v>77</v>
      </c>
      <c r="C29" s="58">
        <v>0.5</v>
      </c>
      <c r="D29" s="56"/>
      <c r="E29" s="57"/>
      <c r="F29" s="33"/>
    </row>
    <row r="30" spans="2:7" x14ac:dyDescent="0.35">
      <c r="B30" s="137" t="s">
        <v>78</v>
      </c>
      <c r="C30" s="138"/>
      <c r="D30" s="138"/>
      <c r="E30" s="139"/>
      <c r="F30" s="50"/>
    </row>
    <row r="31" spans="2:7" x14ac:dyDescent="0.35">
      <c r="B31" s="143" t="s">
        <v>120</v>
      </c>
      <c r="C31" s="4" t="s">
        <v>48</v>
      </c>
      <c r="D31" s="89"/>
      <c r="E31" s="30" t="str">
        <f t="shared" ref="E31:E40" si="2">IF(D31="S",10,"--- ")</f>
        <v xml:space="preserve">--- </v>
      </c>
      <c r="F31" s="107">
        <v>0.05</v>
      </c>
      <c r="G31" s="27"/>
    </row>
    <row r="32" spans="2:7" x14ac:dyDescent="0.35">
      <c r="B32" s="144"/>
      <c r="C32" s="4" t="s">
        <v>49</v>
      </c>
      <c r="D32" s="89"/>
      <c r="E32" s="30" t="str">
        <f t="shared" si="2"/>
        <v xml:space="preserve">--- </v>
      </c>
      <c r="F32" s="107"/>
    </row>
    <row r="33" spans="2:7" x14ac:dyDescent="0.35">
      <c r="B33" s="144"/>
      <c r="C33" s="4" t="s">
        <v>50</v>
      </c>
      <c r="D33" s="89"/>
      <c r="E33" s="30" t="str">
        <f t="shared" si="2"/>
        <v xml:space="preserve">--- </v>
      </c>
      <c r="F33" s="107"/>
    </row>
    <row r="34" spans="2:7" x14ac:dyDescent="0.35">
      <c r="B34" s="144"/>
      <c r="C34" s="4" t="s">
        <v>51</v>
      </c>
      <c r="D34" s="89"/>
      <c r="E34" s="30" t="str">
        <f t="shared" si="2"/>
        <v xml:space="preserve">--- </v>
      </c>
      <c r="F34" s="107"/>
    </row>
    <row r="35" spans="2:7" x14ac:dyDescent="0.35">
      <c r="B35" s="144"/>
      <c r="C35" s="4" t="s">
        <v>52</v>
      </c>
      <c r="D35" s="89"/>
      <c r="E35" s="30" t="str">
        <f t="shared" si="2"/>
        <v xml:space="preserve">--- </v>
      </c>
      <c r="F35" s="107"/>
    </row>
    <row r="36" spans="2:7" x14ac:dyDescent="0.35">
      <c r="B36" s="144"/>
      <c r="C36" s="4" t="s">
        <v>53</v>
      </c>
      <c r="D36" s="89"/>
      <c r="E36" s="30" t="str">
        <f t="shared" si="2"/>
        <v xml:space="preserve">--- </v>
      </c>
      <c r="F36" s="107"/>
      <c r="G36" s="27"/>
    </row>
    <row r="37" spans="2:7" x14ac:dyDescent="0.35">
      <c r="B37" s="144"/>
      <c r="C37" s="4" t="s">
        <v>54</v>
      </c>
      <c r="D37" s="89"/>
      <c r="E37" s="30" t="str">
        <f>IF(D37="S",6,"--- ")</f>
        <v xml:space="preserve">--- </v>
      </c>
      <c r="F37" s="107"/>
    </row>
    <row r="38" spans="2:7" x14ac:dyDescent="0.35">
      <c r="B38" s="145"/>
      <c r="C38" s="4" t="s">
        <v>55</v>
      </c>
      <c r="D38" s="89"/>
      <c r="E38" s="30" t="str">
        <f>IF(D38="S",3,"--- ")</f>
        <v xml:space="preserve">--- </v>
      </c>
      <c r="F38" s="107"/>
      <c r="G38" s="27"/>
    </row>
    <row r="39" spans="2:7" ht="43.5" x14ac:dyDescent="0.35">
      <c r="B39" s="17" t="s">
        <v>56</v>
      </c>
      <c r="C39" s="32" t="s">
        <v>57</v>
      </c>
      <c r="D39" s="89"/>
      <c r="E39" s="30">
        <f>IF(D39="S",10,0)</f>
        <v>0</v>
      </c>
      <c r="F39" s="104">
        <v>0.2</v>
      </c>
    </row>
    <row r="40" spans="2:7" x14ac:dyDescent="0.35">
      <c r="B40" s="143" t="s">
        <v>58</v>
      </c>
      <c r="C40" s="4" t="s">
        <v>59</v>
      </c>
      <c r="D40" s="89"/>
      <c r="E40" s="30" t="str">
        <f t="shared" si="2"/>
        <v xml:space="preserve">--- </v>
      </c>
      <c r="F40" s="107">
        <v>0.15</v>
      </c>
      <c r="G40" s="27"/>
    </row>
    <row r="41" spans="2:7" x14ac:dyDescent="0.35">
      <c r="B41" s="144"/>
      <c r="C41" s="4" t="s">
        <v>60</v>
      </c>
      <c r="D41" s="89"/>
      <c r="E41" s="30" t="str">
        <f>IF(D41="S",7,"--- ")</f>
        <v xml:space="preserve">--- </v>
      </c>
      <c r="F41" s="107"/>
    </row>
    <row r="42" spans="2:7" x14ac:dyDescent="0.35">
      <c r="B42" s="145"/>
      <c r="C42" s="4" t="s">
        <v>61</v>
      </c>
      <c r="D42" s="89"/>
      <c r="E42" s="30" t="str">
        <f>IF(D42="S",5,"--- ")</f>
        <v xml:space="preserve">--- </v>
      </c>
      <c r="F42" s="107"/>
      <c r="G42" s="27"/>
    </row>
    <row r="43" spans="2:7" ht="29" x14ac:dyDescent="0.35">
      <c r="B43" s="17" t="s">
        <v>62</v>
      </c>
      <c r="C43" s="32" t="s">
        <v>57</v>
      </c>
      <c r="D43" s="89"/>
      <c r="E43" s="30">
        <f t="shared" ref="E43:E44" si="3">IF(D43="S",10,0)</f>
        <v>0</v>
      </c>
      <c r="F43" s="104">
        <v>0.1</v>
      </c>
    </row>
    <row r="44" spans="2:7" x14ac:dyDescent="0.35">
      <c r="B44" s="4" t="s">
        <v>63</v>
      </c>
      <c r="C44" s="32" t="s">
        <v>57</v>
      </c>
      <c r="D44" s="89"/>
      <c r="E44" s="30">
        <f t="shared" si="3"/>
        <v>0</v>
      </c>
      <c r="F44" s="104">
        <v>0.05</v>
      </c>
    </row>
    <row r="45" spans="2:7" ht="29" x14ac:dyDescent="0.35">
      <c r="B45" s="143" t="s">
        <v>121</v>
      </c>
      <c r="C45" s="17" t="s">
        <v>64</v>
      </c>
      <c r="D45" s="89"/>
      <c r="E45" s="30" t="str">
        <f t="shared" ref="E45:E57" si="4">IF(D45="S",10,"--- ")</f>
        <v xml:space="preserve">--- </v>
      </c>
      <c r="F45" s="107">
        <v>0.45</v>
      </c>
    </row>
    <row r="46" spans="2:7" x14ac:dyDescent="0.35">
      <c r="B46" s="144"/>
      <c r="C46" s="4" t="s">
        <v>65</v>
      </c>
      <c r="D46" s="89"/>
      <c r="E46" s="30" t="str">
        <f>IF(D46="S",5,"--- ")</f>
        <v xml:space="preserve">--- </v>
      </c>
      <c r="F46" s="107"/>
    </row>
    <row r="47" spans="2:7" x14ac:dyDescent="0.35">
      <c r="B47" s="144"/>
      <c r="C47" s="4" t="s">
        <v>66</v>
      </c>
      <c r="D47" s="89"/>
      <c r="E47" s="30" t="str">
        <f>IF(D47="S",2,"--- ")</f>
        <v xml:space="preserve">--- </v>
      </c>
      <c r="F47" s="107"/>
    </row>
    <row r="48" spans="2:7" x14ac:dyDescent="0.35">
      <c r="B48" s="145"/>
      <c r="C48" s="4" t="s">
        <v>67</v>
      </c>
      <c r="D48" s="89"/>
      <c r="E48" s="30" t="str">
        <f>IF(D48="S",0,"--- ")</f>
        <v xml:space="preserve">--- </v>
      </c>
      <c r="F48" s="107"/>
    </row>
    <row r="49" spans="2:7" x14ac:dyDescent="0.35">
      <c r="B49" s="45"/>
      <c r="C49" s="43"/>
      <c r="D49" s="84" t="s">
        <v>102</v>
      </c>
      <c r="E49" s="85">
        <f>SUM(E31:E38)*F31+E39*F39+SUM(E40:E42)*F40+E43*F43+E44*F44+SUM(E45:E48)*F45</f>
        <v>0</v>
      </c>
      <c r="F49" s="114"/>
    </row>
    <row r="50" spans="2:7" x14ac:dyDescent="0.35">
      <c r="B50" s="140" t="s">
        <v>79</v>
      </c>
      <c r="C50" s="141"/>
      <c r="D50" s="141"/>
      <c r="E50" s="142"/>
      <c r="F50" s="115"/>
      <c r="G50" s="27"/>
    </row>
    <row r="51" spans="2:7" x14ac:dyDescent="0.35">
      <c r="B51" s="143" t="s">
        <v>122</v>
      </c>
      <c r="C51" s="4" t="s">
        <v>53</v>
      </c>
      <c r="D51" s="89" t="s">
        <v>137</v>
      </c>
      <c r="E51" s="30">
        <f t="shared" si="4"/>
        <v>10</v>
      </c>
      <c r="F51" s="107">
        <v>0.6</v>
      </c>
    </row>
    <row r="52" spans="2:7" x14ac:dyDescent="0.35">
      <c r="B52" s="144"/>
      <c r="C52" s="4" t="s">
        <v>50</v>
      </c>
      <c r="D52" s="89"/>
      <c r="E52" s="30" t="str">
        <f t="shared" si="4"/>
        <v xml:space="preserve">--- </v>
      </c>
      <c r="F52" s="107"/>
    </row>
    <row r="53" spans="2:7" ht="29" x14ac:dyDescent="0.35">
      <c r="B53" s="144"/>
      <c r="C53" s="17" t="s">
        <v>68</v>
      </c>
      <c r="D53" s="89"/>
      <c r="E53" s="30" t="str">
        <f t="shared" si="4"/>
        <v xml:space="preserve">--- </v>
      </c>
      <c r="F53" s="107"/>
      <c r="G53" s="27"/>
    </row>
    <row r="54" spans="2:7" x14ac:dyDescent="0.35">
      <c r="B54" s="144"/>
      <c r="C54" s="4" t="s">
        <v>69</v>
      </c>
      <c r="D54" s="89"/>
      <c r="E54" s="30" t="str">
        <f>IF(D54="S",8,"--- ")</f>
        <v xml:space="preserve">--- </v>
      </c>
      <c r="F54" s="107"/>
    </row>
    <row r="55" spans="2:7" x14ac:dyDescent="0.35">
      <c r="B55" s="145"/>
      <c r="C55" s="4" t="s">
        <v>70</v>
      </c>
      <c r="D55" s="89"/>
      <c r="E55" s="30" t="str">
        <f>IF(D55="S",4,"--- ")</f>
        <v xml:space="preserve">--- </v>
      </c>
      <c r="F55" s="107"/>
      <c r="G55" s="27"/>
    </row>
    <row r="56" spans="2:7" x14ac:dyDescent="0.35">
      <c r="B56" s="4" t="s">
        <v>71</v>
      </c>
      <c r="C56" s="32" t="s">
        <v>57</v>
      </c>
      <c r="D56" s="90"/>
      <c r="E56" s="30">
        <f t="shared" ref="E56" si="5">IF(D56="S",10,0)</f>
        <v>0</v>
      </c>
      <c r="F56" s="104">
        <v>0.2</v>
      </c>
    </row>
    <row r="57" spans="2:7" x14ac:dyDescent="0.35">
      <c r="B57" s="146" t="s">
        <v>72</v>
      </c>
      <c r="C57" s="4" t="s">
        <v>73</v>
      </c>
      <c r="D57" s="90"/>
      <c r="E57" s="30" t="str">
        <f t="shared" si="4"/>
        <v xml:space="preserve">--- </v>
      </c>
      <c r="F57" s="107">
        <v>0.2</v>
      </c>
    </row>
    <row r="58" spans="2:7" x14ac:dyDescent="0.35">
      <c r="B58" s="147"/>
      <c r="C58" s="4" t="s">
        <v>74</v>
      </c>
      <c r="D58" s="90"/>
      <c r="E58" s="30" t="str">
        <f>IF(D58="S",8,"--- ")</f>
        <v xml:space="preserve">--- </v>
      </c>
      <c r="F58" s="107"/>
    </row>
    <row r="59" spans="2:7" x14ac:dyDescent="0.35">
      <c r="B59" s="147"/>
      <c r="C59" s="4" t="s">
        <v>75</v>
      </c>
      <c r="D59" s="90"/>
      <c r="E59" s="30" t="str">
        <f>IF(D59="S",6,"--- ")</f>
        <v xml:space="preserve">--- </v>
      </c>
      <c r="F59" s="107"/>
    </row>
    <row r="60" spans="2:7" x14ac:dyDescent="0.35">
      <c r="B60" s="148"/>
      <c r="C60" s="4" t="s">
        <v>76</v>
      </c>
      <c r="D60" s="90"/>
      <c r="E60" s="30" t="str">
        <f>IF(D60="S",5,"--- ")</f>
        <v xml:space="preserve">--- </v>
      </c>
      <c r="F60" s="107"/>
    </row>
    <row r="61" spans="2:7" ht="15" customHeight="1" x14ac:dyDescent="0.35">
      <c r="B61" s="47"/>
      <c r="C61" s="43"/>
      <c r="D61" s="84" t="s">
        <v>102</v>
      </c>
      <c r="E61" s="85">
        <f>SUM(E51:E55)*F51+E56*F56+SUM(E57:E60)*F57</f>
        <v>6</v>
      </c>
      <c r="F61" s="116"/>
    </row>
    <row r="62" spans="2:7" x14ac:dyDescent="0.35">
      <c r="B62" s="47"/>
      <c r="C62" s="43"/>
      <c r="D62" s="65" t="s">
        <v>127</v>
      </c>
      <c r="E62" s="67">
        <f>E49*C29+E61*C29</f>
        <v>3</v>
      </c>
      <c r="F62" s="117"/>
    </row>
    <row r="63" spans="2:7" x14ac:dyDescent="0.35">
      <c r="B63" s="39" t="s">
        <v>80</v>
      </c>
      <c r="C63" s="60">
        <v>0.25</v>
      </c>
      <c r="D63" s="40"/>
      <c r="E63" s="41"/>
      <c r="F63" s="118"/>
      <c r="G63" s="27"/>
    </row>
    <row r="64" spans="2:7" x14ac:dyDescent="0.35">
      <c r="B64" s="149" t="s">
        <v>81</v>
      </c>
      <c r="C64" s="59" t="s">
        <v>83</v>
      </c>
      <c r="D64" s="89"/>
      <c r="E64" s="30" t="str">
        <f>IF(D64="S","OK!","--- ")</f>
        <v xml:space="preserve">--- </v>
      </c>
      <c r="F64" s="119" t="s">
        <v>104</v>
      </c>
    </row>
    <row r="65" spans="2:7" x14ac:dyDescent="0.35">
      <c r="B65" s="149"/>
      <c r="C65" s="4" t="s">
        <v>84</v>
      </c>
      <c r="D65" s="89"/>
      <c r="E65" s="30" t="str">
        <f>IF(D65="S","OK!","--- ")</f>
        <v xml:space="preserve">--- </v>
      </c>
      <c r="F65" s="120"/>
    </row>
    <row r="66" spans="2:7" x14ac:dyDescent="0.35">
      <c r="B66" s="4" t="s">
        <v>82</v>
      </c>
      <c r="C66" s="32" t="s">
        <v>57</v>
      </c>
      <c r="D66" s="89"/>
      <c r="E66" s="30">
        <f>IF(D66="S",10,0)</f>
        <v>0</v>
      </c>
      <c r="F66" s="104">
        <v>0.2</v>
      </c>
      <c r="G66" s="27"/>
    </row>
    <row r="67" spans="2:7" x14ac:dyDescent="0.35">
      <c r="B67" s="143" t="s">
        <v>123</v>
      </c>
      <c r="C67" s="4" t="s">
        <v>59</v>
      </c>
      <c r="D67" s="89"/>
      <c r="E67" s="30" t="str">
        <f t="shared" ref="E67" si="6">IF(D67="S",10,"--- ")</f>
        <v xml:space="preserve">--- </v>
      </c>
      <c r="F67" s="107">
        <v>0.5</v>
      </c>
    </row>
    <row r="68" spans="2:7" x14ac:dyDescent="0.35">
      <c r="B68" s="144"/>
      <c r="C68" s="4" t="s">
        <v>60</v>
      </c>
      <c r="D68" s="89"/>
      <c r="E68" s="30" t="str">
        <f>IF(D68="S",7,"--- ")</f>
        <v xml:space="preserve">--- </v>
      </c>
      <c r="F68" s="107"/>
    </row>
    <row r="69" spans="2:7" x14ac:dyDescent="0.35">
      <c r="B69" s="144"/>
      <c r="C69" s="4" t="s">
        <v>61</v>
      </c>
      <c r="D69" s="89"/>
      <c r="E69" s="30" t="str">
        <f>IF(D69="S",5,"--- ")</f>
        <v xml:space="preserve">--- </v>
      </c>
      <c r="F69" s="107"/>
      <c r="G69" s="27"/>
    </row>
    <row r="70" spans="2:7" x14ac:dyDescent="0.35">
      <c r="B70" s="144"/>
      <c r="C70" s="4" t="s">
        <v>85</v>
      </c>
      <c r="D70" s="89"/>
      <c r="E70" s="30" t="str">
        <f>IF(D70="S",3,"--- ")</f>
        <v xml:space="preserve">--- </v>
      </c>
      <c r="F70" s="107"/>
      <c r="G70" s="27"/>
    </row>
    <row r="71" spans="2:7" x14ac:dyDescent="0.35">
      <c r="B71" s="145"/>
      <c r="C71" s="4" t="s">
        <v>67</v>
      </c>
      <c r="D71" s="89"/>
      <c r="E71" s="30" t="str">
        <f>IF(D71="S",0,"--- ")</f>
        <v xml:space="preserve">--- </v>
      </c>
      <c r="F71" s="107"/>
    </row>
    <row r="72" spans="2:7" ht="43.5" x14ac:dyDescent="0.35">
      <c r="B72" s="17" t="s">
        <v>86</v>
      </c>
      <c r="C72" s="32" t="s">
        <v>57</v>
      </c>
      <c r="D72" s="89"/>
      <c r="E72" s="30">
        <f>IF(D72="S",10,0)</f>
        <v>0</v>
      </c>
      <c r="F72" s="104">
        <v>0.3</v>
      </c>
    </row>
    <row r="73" spans="2:7" x14ac:dyDescent="0.35">
      <c r="B73" s="48"/>
      <c r="C73" s="49"/>
      <c r="D73" s="65" t="s">
        <v>127</v>
      </c>
      <c r="E73" s="67">
        <f>E66*F66+SUM(E67:E71)*F67+E72*F72</f>
        <v>0</v>
      </c>
      <c r="F73" s="114"/>
      <c r="G73" s="27"/>
    </row>
    <row r="74" spans="2:7" x14ac:dyDescent="0.35">
      <c r="B74" s="39" t="s">
        <v>87</v>
      </c>
      <c r="C74" s="60">
        <v>0.15</v>
      </c>
      <c r="D74" s="40"/>
      <c r="E74" s="41"/>
      <c r="F74" s="115"/>
    </row>
    <row r="75" spans="2:7" ht="43.5" x14ac:dyDescent="0.35">
      <c r="B75" s="150" t="s">
        <v>92</v>
      </c>
      <c r="C75" s="31" t="s">
        <v>88</v>
      </c>
      <c r="D75" s="89"/>
      <c r="E75" s="30">
        <f>IF(D75="S",2.5,0)</f>
        <v>0</v>
      </c>
      <c r="F75" s="107">
        <v>0.3</v>
      </c>
    </row>
    <row r="76" spans="2:7" ht="43.5" x14ac:dyDescent="0.35">
      <c r="B76" s="150"/>
      <c r="C76" s="17" t="s">
        <v>89</v>
      </c>
      <c r="D76" s="89"/>
      <c r="E76" s="30">
        <f t="shared" ref="E76:E78" si="7">IF(D76="S",2.5,0)</f>
        <v>0</v>
      </c>
      <c r="F76" s="107"/>
      <c r="G76" s="27"/>
    </row>
    <row r="77" spans="2:7" x14ac:dyDescent="0.35">
      <c r="B77" s="150"/>
      <c r="C77" s="17" t="s">
        <v>90</v>
      </c>
      <c r="D77" s="89"/>
      <c r="E77" s="30">
        <f t="shared" si="7"/>
        <v>0</v>
      </c>
      <c r="F77" s="107"/>
      <c r="G77" s="27"/>
    </row>
    <row r="78" spans="2:7" ht="29" x14ac:dyDescent="0.35">
      <c r="B78" s="150"/>
      <c r="C78" s="17" t="s">
        <v>91</v>
      </c>
      <c r="D78" s="89"/>
      <c r="E78" s="30">
        <f t="shared" si="7"/>
        <v>0</v>
      </c>
      <c r="F78" s="107"/>
      <c r="G78" s="27"/>
    </row>
    <row r="79" spans="2:7" x14ac:dyDescent="0.35">
      <c r="B79" s="4" t="s">
        <v>93</v>
      </c>
      <c r="C79" s="17" t="s">
        <v>94</v>
      </c>
      <c r="D79" s="89"/>
      <c r="E79" s="30">
        <f>IF(D79="S",10,0)</f>
        <v>0</v>
      </c>
      <c r="F79" s="104">
        <v>0.25</v>
      </c>
    </row>
    <row r="80" spans="2:7" ht="72.5" x14ac:dyDescent="0.35">
      <c r="B80" s="32" t="s">
        <v>95</v>
      </c>
      <c r="C80" s="17" t="s">
        <v>96</v>
      </c>
      <c r="D80" s="89"/>
      <c r="E80" s="30">
        <f t="shared" ref="E80:E81" si="8">IF(D80="S",10,0)</f>
        <v>0</v>
      </c>
      <c r="F80" s="104">
        <v>0.25</v>
      </c>
    </row>
    <row r="81" spans="2:6" ht="29" x14ac:dyDescent="0.35">
      <c r="B81" s="4" t="s">
        <v>97</v>
      </c>
      <c r="C81" s="17" t="s">
        <v>98</v>
      </c>
      <c r="D81" s="89"/>
      <c r="E81" s="30">
        <f t="shared" si="8"/>
        <v>0</v>
      </c>
      <c r="F81" s="104">
        <v>0.2</v>
      </c>
    </row>
    <row r="82" spans="2:6" x14ac:dyDescent="0.35">
      <c r="D82" s="65" t="s">
        <v>127</v>
      </c>
      <c r="E82" s="67">
        <f>(SUM(E75:E78)*F75+E79*F79+E80*F80+E81*F81)</f>
        <v>0</v>
      </c>
    </row>
    <row r="83" spans="2:6" ht="15" thickBot="1" x14ac:dyDescent="0.4"/>
    <row r="84" spans="2:6" x14ac:dyDescent="0.35">
      <c r="C84" s="68" t="s">
        <v>106</v>
      </c>
      <c r="D84" s="69">
        <f>E21*(E28*C22+E62*C29+E73*C63+E82*C74)</f>
        <v>2.5</v>
      </c>
    </row>
    <row r="85" spans="2:6" ht="21" x14ac:dyDescent="0.5">
      <c r="C85" s="74" t="s">
        <v>105</v>
      </c>
      <c r="D85" s="86" t="str">
        <f>IF(E11&gt;=50,IF(D84&lt;3,"LNC",IF(D84&lt;5,"L4",IF(D84&lt;7.5,"L3",IF(D84&lt;9,"L2","L1")))),"Menos de 50 páginas")</f>
        <v>LNC</v>
      </c>
      <c r="E85" s="78" t="str">
        <f>IF(D9="N","O LIVRO NÃO PODE SER CONSIDERADO"," ")</f>
        <v xml:space="preserve"> </v>
      </c>
    </row>
    <row r="86" spans="2:6" x14ac:dyDescent="0.35">
      <c r="C86" s="72"/>
      <c r="D86" s="71"/>
    </row>
    <row r="87" spans="2:6" x14ac:dyDescent="0.35">
      <c r="C87" s="73" t="s">
        <v>115</v>
      </c>
      <c r="D87" s="91">
        <v>5</v>
      </c>
      <c r="E87" s="79">
        <f>IF(D87&gt;8,8,D87)</f>
        <v>5</v>
      </c>
    </row>
    <row r="88" spans="2:6" ht="43.5" customHeight="1" x14ac:dyDescent="0.35">
      <c r="C88" s="73" t="s">
        <v>116</v>
      </c>
      <c r="D88" s="91">
        <v>2</v>
      </c>
    </row>
    <row r="89" spans="2:6" x14ac:dyDescent="0.35">
      <c r="C89" s="70" t="s">
        <v>106</v>
      </c>
      <c r="D89" s="92" t="str">
        <f>IF(D85="L4",D84*D88/E87,IF(D85="L3",D84*D88/E87,IF(D85="L2",D84*D88/E87,IF(D85="L1",D84*D88/E87,"LNC"))))</f>
        <v>LNC</v>
      </c>
    </row>
    <row r="90" spans="2:6" ht="19" thickBot="1" x14ac:dyDescent="0.5">
      <c r="C90" s="75" t="s">
        <v>117</v>
      </c>
      <c r="D90" s="76" t="str">
        <f>IF(D89="LNC","LNC",IF(D89&lt;1.25,"LNC",IF(D89&lt;2.5,"C4",IF(D89&lt;3.75,"C3",IF(D89&lt;4.5,"C2","C1")))))</f>
        <v>LNC</v>
      </c>
    </row>
    <row r="91" spans="2:6" ht="23.5" x14ac:dyDescent="0.55000000000000004">
      <c r="B91" s="151" t="s">
        <v>118</v>
      </c>
      <c r="C91" s="151"/>
      <c r="D91" s="151"/>
      <c r="E91" s="151"/>
      <c r="F91" s="151"/>
    </row>
  </sheetData>
  <sheetProtection algorithmName="SHA-512" hashValue="YyG05FkQYMd/jmAkAqI+L6gr2FLXEFBfxF15CESSColCz4Zo+dQzAHQPKVetOawhgf/HE4CQEKJwQJPASDKydg==" saltValue="sX5Id+4xFLADwsXYVoKnyw==" spinCount="100000" sheet="1" selectLockedCells="1"/>
  <mergeCells count="42">
    <mergeCell ref="B75:B78"/>
    <mergeCell ref="F75:F78"/>
    <mergeCell ref="B91:F91"/>
    <mergeCell ref="F61:F63"/>
    <mergeCell ref="B64:B65"/>
    <mergeCell ref="F64:F65"/>
    <mergeCell ref="B67:B71"/>
    <mergeCell ref="F67:F71"/>
    <mergeCell ref="F73:F74"/>
    <mergeCell ref="F49:F50"/>
    <mergeCell ref="B50:E50"/>
    <mergeCell ref="B51:B55"/>
    <mergeCell ref="F51:F55"/>
    <mergeCell ref="B57:B60"/>
    <mergeCell ref="F57:F60"/>
    <mergeCell ref="B30:E30"/>
    <mergeCell ref="B31:B38"/>
    <mergeCell ref="F31:F38"/>
    <mergeCell ref="B40:B42"/>
    <mergeCell ref="F40:F42"/>
    <mergeCell ref="B45:B48"/>
    <mergeCell ref="F45:F48"/>
    <mergeCell ref="B9:C9"/>
    <mergeCell ref="B12:F12"/>
    <mergeCell ref="F14:F21"/>
    <mergeCell ref="B15:E15"/>
    <mergeCell ref="B23:B25"/>
    <mergeCell ref="F23:F28"/>
    <mergeCell ref="B26:B27"/>
    <mergeCell ref="B6:C6"/>
    <mergeCell ref="D6:F6"/>
    <mergeCell ref="B7:C7"/>
    <mergeCell ref="D7:F7"/>
    <mergeCell ref="B8:C8"/>
    <mergeCell ref="D8:F8"/>
    <mergeCell ref="C1:F1"/>
    <mergeCell ref="B2:C2"/>
    <mergeCell ref="D2:F2"/>
    <mergeCell ref="B3:C3"/>
    <mergeCell ref="D3:F3"/>
    <mergeCell ref="B5:C5"/>
    <mergeCell ref="D5:F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INDPRO</vt:lpstr>
      <vt:lpstr>PERIÓDICOS</vt:lpstr>
      <vt:lpstr>LIVROS-1</vt:lpstr>
      <vt:lpstr>LIVROS-2</vt:lpstr>
      <vt:lpstr>LIVROS-3</vt:lpstr>
      <vt:lpstr>LIVROS-4</vt:lpstr>
      <vt:lpstr>CAP-LIV-1</vt:lpstr>
      <vt:lpstr>CAP-LIV-2</vt:lpstr>
      <vt:lpstr>CAP-LIV-3</vt:lpstr>
      <vt:lpstr>CAP-LIV-4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EDGAR</cp:lastModifiedBy>
  <dcterms:created xsi:type="dcterms:W3CDTF">2016-09-11T20:42:11Z</dcterms:created>
  <dcterms:modified xsi:type="dcterms:W3CDTF">2021-05-25T04:19:22Z</dcterms:modified>
</cp:coreProperties>
</file>